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720" windowHeight="7992" tabRatio="688"/>
  </bookViews>
  <sheets>
    <sheet name="Instructions" sheetId="17" r:id="rId1"/>
    <sheet name="PlotMetadata" sheetId="12" r:id="rId2"/>
    <sheet name="Daubenmire" sheetId="13" r:id="rId3"/>
    <sheet name="LineInt" sheetId="15" r:id="rId4"/>
    <sheet name="Forbs" sheetId="16" r:id="rId5"/>
    <sheet name="BrdngHabitat" sheetId="6" r:id="rId6"/>
    <sheet name="SummerHabitat" sheetId="7" r:id="rId7"/>
    <sheet name="WinterHabitat" sheetId="9" r:id="rId8"/>
  </sheets>
  <definedNames>
    <definedName name="_xlnm.Print_Titles" localSheetId="4">Forbs!$1:$1</definedName>
    <definedName name="_xlnm.Print_Titles" localSheetId="3">LineInt!$1:$1</definedName>
  </definedNames>
  <calcPr calcId="145621"/>
</workbook>
</file>

<file path=xl/calcChain.xml><?xml version="1.0" encoding="utf-8"?>
<calcChain xmlns="http://schemas.openxmlformats.org/spreadsheetml/2006/main">
  <c r="S3" i="16" l="1"/>
  <c r="S2" i="16"/>
  <c r="M2" i="16"/>
  <c r="F2" i="16"/>
  <c r="B2" i="16"/>
  <c r="B4" i="15"/>
  <c r="F2" i="15"/>
  <c r="D2" i="15"/>
  <c r="B2" i="15"/>
  <c r="B3" i="15"/>
  <c r="L2" i="13" l="1"/>
  <c r="E2" i="13"/>
  <c r="B3" i="13"/>
  <c r="B2" i="13"/>
  <c r="U2" i="13"/>
  <c r="H6" i="7" l="1"/>
  <c r="H6" i="9"/>
  <c r="F2" i="9"/>
  <c r="F2" i="7"/>
  <c r="D2" i="9"/>
  <c r="D2" i="7"/>
  <c r="D25" i="6"/>
  <c r="D11" i="6"/>
  <c r="AB59" i="16"/>
  <c r="AB58" i="16"/>
  <c r="AB57" i="16"/>
  <c r="AB56" i="16"/>
  <c r="AB55" i="16"/>
  <c r="AB54" i="16"/>
  <c r="AB53" i="16"/>
  <c r="AB52" i="16"/>
  <c r="AB51" i="16"/>
  <c r="AB50" i="16"/>
  <c r="AB49" i="16"/>
  <c r="AB48" i="16"/>
  <c r="AB47" i="16"/>
  <c r="AB46" i="16"/>
  <c r="AB45" i="16"/>
  <c r="AB44" i="16"/>
  <c r="AB43" i="16"/>
  <c r="AB42" i="16"/>
  <c r="AB41" i="16"/>
  <c r="AB40" i="16"/>
  <c r="AB39" i="16"/>
  <c r="AB38" i="16"/>
  <c r="AB37" i="16"/>
  <c r="AB36" i="16"/>
  <c r="AB35" i="16"/>
  <c r="AB34" i="16"/>
  <c r="AB33" i="16"/>
  <c r="AB32" i="16"/>
  <c r="AB31" i="16"/>
  <c r="AB30" i="16"/>
  <c r="AB29" i="16"/>
  <c r="AB28" i="16"/>
  <c r="AB27" i="16"/>
  <c r="AB26" i="16"/>
  <c r="AB25" i="16"/>
  <c r="AB24" i="16"/>
  <c r="AB23" i="16"/>
  <c r="AB22" i="16"/>
  <c r="AB21" i="16"/>
  <c r="AB20" i="16"/>
  <c r="AB19" i="16"/>
  <c r="AB18" i="16"/>
  <c r="AB17" i="16"/>
  <c r="AB16" i="16"/>
  <c r="AB15" i="16"/>
  <c r="AB14" i="16"/>
  <c r="AB13" i="16"/>
  <c r="AB12" i="16"/>
  <c r="AB11" i="16"/>
  <c r="AB10" i="16"/>
  <c r="AB9" i="16"/>
  <c r="AB8" i="16"/>
  <c r="AB7" i="16"/>
  <c r="AH3" i="16"/>
  <c r="AG3" i="16"/>
  <c r="AF3" i="16"/>
  <c r="AE3" i="16"/>
  <c r="AD3" i="16"/>
  <c r="D99" i="15"/>
  <c r="D98" i="15"/>
  <c r="D97" i="15"/>
  <c r="D96" i="15"/>
  <c r="D95" i="15"/>
  <c r="D94" i="15"/>
  <c r="D93" i="15"/>
  <c r="D92" i="15"/>
  <c r="D91" i="15"/>
  <c r="D90" i="15"/>
  <c r="D89" i="15"/>
  <c r="D88" i="15"/>
  <c r="D87" i="15"/>
  <c r="D86" i="15"/>
  <c r="D85" i="15"/>
  <c r="D84" i="15"/>
  <c r="D83" i="15"/>
  <c r="D82" i="15"/>
  <c r="D81" i="15"/>
  <c r="D80" i="15"/>
  <c r="D79" i="15"/>
  <c r="D78" i="15"/>
  <c r="D77" i="15"/>
  <c r="D76" i="15"/>
  <c r="D75" i="15"/>
  <c r="D74" i="15"/>
  <c r="D73" i="15"/>
  <c r="D72" i="15"/>
  <c r="D71" i="15"/>
  <c r="D70" i="15"/>
  <c r="D69" i="15"/>
  <c r="D68" i="15"/>
  <c r="D67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L31" i="15"/>
  <c r="M31" i="15" s="1"/>
  <c r="D31" i="15"/>
  <c r="L30" i="15"/>
  <c r="M30" i="15" s="1"/>
  <c r="D30" i="15"/>
  <c r="L29" i="15"/>
  <c r="M29" i="15" s="1"/>
  <c r="D29" i="15"/>
  <c r="M28" i="15"/>
  <c r="L28" i="15"/>
  <c r="D28" i="15"/>
  <c r="L27" i="15"/>
  <c r="M27" i="15" s="1"/>
  <c r="D27" i="15"/>
  <c r="L26" i="15"/>
  <c r="M26" i="15" s="1"/>
  <c r="D26" i="15"/>
  <c r="L25" i="15"/>
  <c r="M25" i="15" s="1"/>
  <c r="D25" i="15"/>
  <c r="M24" i="15"/>
  <c r="L24" i="15"/>
  <c r="D24" i="15"/>
  <c r="L23" i="15"/>
  <c r="M23" i="15" s="1"/>
  <c r="D23" i="15"/>
  <c r="L22" i="15"/>
  <c r="L33" i="15" s="1"/>
  <c r="D22" i="15"/>
  <c r="L21" i="15"/>
  <c r="M21" i="15" s="1"/>
  <c r="D21" i="15"/>
  <c r="M20" i="15"/>
  <c r="L20" i="15"/>
  <c r="D20" i="15"/>
  <c r="L19" i="15"/>
  <c r="M19" i="15" s="1"/>
  <c r="D19" i="15"/>
  <c r="L18" i="15"/>
  <c r="M18" i="15" s="1"/>
  <c r="D18" i="15"/>
  <c r="L17" i="15"/>
  <c r="M17" i="15" s="1"/>
  <c r="D17" i="15"/>
  <c r="M16" i="15"/>
  <c r="L16" i="15"/>
  <c r="D16" i="15"/>
  <c r="L15" i="15"/>
  <c r="M15" i="15" s="1"/>
  <c r="D15" i="15"/>
  <c r="L14" i="15"/>
  <c r="M14" i="15" s="1"/>
  <c r="D14" i="15"/>
  <c r="L13" i="15"/>
  <c r="M13" i="15" s="1"/>
  <c r="D13" i="15"/>
  <c r="M12" i="15"/>
  <c r="L12" i="15"/>
  <c r="D12" i="15"/>
  <c r="L11" i="15"/>
  <c r="M11" i="15" s="1"/>
  <c r="D11" i="15"/>
  <c r="L10" i="15"/>
  <c r="M10" i="15" s="1"/>
  <c r="D10" i="15"/>
  <c r="L9" i="15"/>
  <c r="M9" i="15" s="1"/>
  <c r="D9" i="15"/>
  <c r="M8" i="15"/>
  <c r="L8" i="15"/>
  <c r="D8" i="15"/>
  <c r="L7" i="15"/>
  <c r="M7" i="15" s="1"/>
  <c r="D7" i="15"/>
  <c r="L6" i="15"/>
  <c r="M6" i="15" s="1"/>
  <c r="D6" i="15"/>
  <c r="L5" i="15"/>
  <c r="L32" i="15" s="1"/>
  <c r="M22" i="15" l="1"/>
  <c r="M33" i="15" s="1"/>
  <c r="L34" i="15"/>
  <c r="M5" i="15"/>
  <c r="AI9" i="13"/>
  <c r="AI10" i="13"/>
  <c r="AI11" i="13"/>
  <c r="AI12" i="13"/>
  <c r="AI13" i="13"/>
  <c r="AI14" i="13"/>
  <c r="AI15" i="13"/>
  <c r="AI16" i="13"/>
  <c r="AI17" i="13"/>
  <c r="AI18" i="13"/>
  <c r="AI19" i="13"/>
  <c r="AI20" i="13"/>
  <c r="AI21" i="13"/>
  <c r="AI22" i="13"/>
  <c r="AI23" i="13"/>
  <c r="AI24" i="13"/>
  <c r="AI25" i="13"/>
  <c r="AI26" i="13"/>
  <c r="AI27" i="13"/>
  <c r="AI28" i="13"/>
  <c r="AI29" i="13"/>
  <c r="AI30" i="13"/>
  <c r="AI31" i="13"/>
  <c r="AI32" i="13"/>
  <c r="AI33" i="13"/>
  <c r="AI34" i="13"/>
  <c r="AI35" i="13"/>
  <c r="AI36" i="13"/>
  <c r="AI37" i="13"/>
  <c r="AI38" i="13"/>
  <c r="AI39" i="13"/>
  <c r="AI8" i="13"/>
  <c r="M34" i="15" l="1"/>
  <c r="M32" i="15"/>
  <c r="U4" i="13" l="1"/>
  <c r="AV48" i="13" l="1"/>
  <c r="AV49" i="13"/>
  <c r="AV50" i="13"/>
  <c r="AV51" i="13"/>
  <c r="AV52" i="13"/>
  <c r="AV53" i="13"/>
  <c r="AV54" i="13"/>
  <c r="AV55" i="13"/>
  <c r="AV56" i="13"/>
  <c r="AV57" i="13"/>
  <c r="AV47" i="13"/>
  <c r="AQ46" i="13"/>
  <c r="AP46" i="13"/>
  <c r="AO45" i="13"/>
  <c r="D12" i="6" s="1"/>
  <c r="AO44" i="13"/>
  <c r="AO43" i="13"/>
  <c r="D16" i="6" s="1"/>
  <c r="AO42" i="13"/>
  <c r="D17" i="6" s="1"/>
  <c r="AL9" i="13"/>
  <c r="AL10" i="13"/>
  <c r="AL11" i="13"/>
  <c r="AL12" i="13"/>
  <c r="AL13" i="13"/>
  <c r="AL14" i="13"/>
  <c r="AL15" i="13"/>
  <c r="AL16" i="13"/>
  <c r="AL17" i="13"/>
  <c r="AL18" i="13"/>
  <c r="AL19" i="13"/>
  <c r="AL20" i="13"/>
  <c r="AL21" i="13"/>
  <c r="AL22" i="13"/>
  <c r="AL23" i="13"/>
  <c r="AL24" i="13"/>
  <c r="AL25" i="13"/>
  <c r="AL26" i="13"/>
  <c r="AL27" i="13"/>
  <c r="AL28" i="13"/>
  <c r="AL29" i="13"/>
  <c r="AL30" i="13"/>
  <c r="AL31" i="13"/>
  <c r="AL32" i="13"/>
  <c r="AL33" i="13"/>
  <c r="AL34" i="13"/>
  <c r="AL35" i="13"/>
  <c r="AL36" i="13"/>
  <c r="AL37" i="13"/>
  <c r="AL38" i="13"/>
  <c r="AL39" i="13"/>
  <c r="AK9" i="13"/>
  <c r="AK10" i="13"/>
  <c r="AK11" i="13"/>
  <c r="AK12" i="13"/>
  <c r="AK13" i="13"/>
  <c r="AK14" i="13"/>
  <c r="AK15" i="13"/>
  <c r="AK16" i="13"/>
  <c r="AK17" i="13"/>
  <c r="AK18" i="13"/>
  <c r="AK19" i="13"/>
  <c r="AK20" i="13"/>
  <c r="AK21" i="13"/>
  <c r="AK22" i="13"/>
  <c r="AK23" i="13"/>
  <c r="AK24" i="13"/>
  <c r="AK25" i="13"/>
  <c r="AK26" i="13"/>
  <c r="AK27" i="13"/>
  <c r="AK28" i="13"/>
  <c r="AK29" i="13"/>
  <c r="AK30" i="13"/>
  <c r="AK31" i="13"/>
  <c r="AK32" i="13"/>
  <c r="AK33" i="13"/>
  <c r="AK34" i="13"/>
  <c r="AK35" i="13"/>
  <c r="AK36" i="13"/>
  <c r="AK37" i="13"/>
  <c r="AK38" i="13"/>
  <c r="AK39" i="13"/>
  <c r="AJ9" i="13"/>
  <c r="AJ10" i="13"/>
  <c r="AJ11" i="13"/>
  <c r="AJ12" i="13"/>
  <c r="AJ13" i="13"/>
  <c r="AJ14" i="13"/>
  <c r="AJ15" i="13"/>
  <c r="AJ16" i="13"/>
  <c r="AJ17" i="13"/>
  <c r="AJ18" i="13"/>
  <c r="AJ19" i="13"/>
  <c r="AJ20" i="13"/>
  <c r="AJ21" i="13"/>
  <c r="AJ22" i="13"/>
  <c r="AJ23" i="13"/>
  <c r="AJ24" i="13"/>
  <c r="AJ25" i="13"/>
  <c r="AJ26" i="13"/>
  <c r="AJ27" i="13"/>
  <c r="AJ28" i="13"/>
  <c r="AJ29" i="13"/>
  <c r="AJ30" i="13"/>
  <c r="AJ31" i="13"/>
  <c r="AJ32" i="13"/>
  <c r="AJ33" i="13"/>
  <c r="AJ34" i="13"/>
  <c r="AJ35" i="13"/>
  <c r="AJ36" i="13"/>
  <c r="AJ37" i="13"/>
  <c r="AJ38" i="13"/>
  <c r="AJ39" i="13"/>
  <c r="AL8" i="13"/>
  <c r="AK8" i="13"/>
  <c r="AJ8" i="13"/>
  <c r="AH9" i="13"/>
  <c r="AH10" i="13"/>
  <c r="AH11" i="13"/>
  <c r="AH12" i="13"/>
  <c r="AH13" i="13"/>
  <c r="AH14" i="13"/>
  <c r="AH15" i="13"/>
  <c r="AH16" i="13"/>
  <c r="AH17" i="13"/>
  <c r="AH18" i="13"/>
  <c r="AH19" i="13"/>
  <c r="AH20" i="13"/>
  <c r="AH21" i="13"/>
  <c r="AH22" i="13"/>
  <c r="AH23" i="13"/>
  <c r="AH24" i="13"/>
  <c r="AH25" i="13"/>
  <c r="AH26" i="13"/>
  <c r="AH27" i="13"/>
  <c r="AH28" i="13"/>
  <c r="AH29" i="13"/>
  <c r="AH30" i="13"/>
  <c r="AH31" i="13"/>
  <c r="AH32" i="13"/>
  <c r="AH33" i="13"/>
  <c r="AH34" i="13"/>
  <c r="AH35" i="13"/>
  <c r="AH36" i="13"/>
  <c r="AH37" i="13"/>
  <c r="AH38" i="13"/>
  <c r="AH39" i="13"/>
  <c r="AH8" i="13"/>
  <c r="AG16" i="13"/>
  <c r="AG17" i="13"/>
  <c r="AG18" i="13"/>
  <c r="AG19" i="13"/>
  <c r="AG20" i="13"/>
  <c r="AG21" i="13"/>
  <c r="AG22" i="13"/>
  <c r="AG23" i="13"/>
  <c r="AG24" i="13"/>
  <c r="AG25" i="13"/>
  <c r="AG26" i="13"/>
  <c r="AG27" i="13"/>
  <c r="AG28" i="13"/>
  <c r="AG29" i="13"/>
  <c r="AG30" i="13"/>
  <c r="AG31" i="13"/>
  <c r="AG32" i="13"/>
  <c r="AG33" i="13"/>
  <c r="AM33" i="13" s="1"/>
  <c r="AG34" i="13"/>
  <c r="AG35" i="13"/>
  <c r="AG36" i="13"/>
  <c r="AG37" i="13"/>
  <c r="AG38" i="13"/>
  <c r="AG39" i="13"/>
  <c r="AG11" i="13"/>
  <c r="AG12" i="13"/>
  <c r="AG13" i="13"/>
  <c r="AG14" i="13"/>
  <c r="AG15" i="13"/>
  <c r="AG9" i="13"/>
  <c r="AG10" i="13"/>
  <c r="AG8" i="13"/>
  <c r="E4" i="13"/>
  <c r="E3" i="13"/>
  <c r="AM36" i="13" l="1"/>
  <c r="AM28" i="13"/>
  <c r="AM35" i="13"/>
  <c r="AM27" i="13"/>
  <c r="AM19" i="13"/>
  <c r="AM20" i="13"/>
  <c r="AM12" i="13"/>
  <c r="AM13" i="13"/>
  <c r="AM34" i="13"/>
  <c r="AM26" i="13"/>
  <c r="AM18" i="13"/>
  <c r="AM11" i="13"/>
  <c r="AM14" i="13"/>
  <c r="AM39" i="13"/>
  <c r="AM24" i="13"/>
  <c r="AM10" i="13"/>
  <c r="AM38" i="13"/>
  <c r="AM30" i="13"/>
  <c r="AM15" i="13"/>
  <c r="AM25" i="13"/>
  <c r="AM37" i="13"/>
  <c r="AM29" i="13"/>
  <c r="AM21" i="13"/>
  <c r="AM23" i="13"/>
  <c r="AR46" i="13"/>
  <c r="AS46" i="13" s="1"/>
  <c r="AM32" i="13"/>
  <c r="AM31" i="13"/>
  <c r="AM22" i="13"/>
  <c r="AM17" i="13"/>
  <c r="AM16" i="13"/>
  <c r="AM9" i="13"/>
  <c r="AM8" i="13"/>
  <c r="A8" i="9"/>
  <c r="C6" i="9"/>
  <c r="H5" i="9"/>
  <c r="C5" i="9"/>
  <c r="H4" i="9"/>
  <c r="C4" i="9"/>
  <c r="H3" i="9"/>
  <c r="C3" i="9"/>
  <c r="H2" i="9"/>
  <c r="B2" i="9"/>
  <c r="A8" i="7"/>
  <c r="H5" i="7"/>
  <c r="C6" i="7"/>
  <c r="C5" i="7"/>
  <c r="H4" i="7"/>
  <c r="C4" i="7"/>
  <c r="H3" i="7"/>
  <c r="C3" i="7"/>
  <c r="H2" i="7"/>
  <c r="B2" i="7"/>
  <c r="AN16" i="13" l="1"/>
  <c r="AN22" i="13"/>
  <c r="D21" i="6" s="1"/>
  <c r="J23" i="6" s="1"/>
  <c r="AT46" i="13"/>
  <c r="AU46" i="13" s="1"/>
  <c r="D15" i="6" s="1"/>
  <c r="J15" i="6" s="1"/>
  <c r="AN31" i="13"/>
  <c r="D18" i="6" s="1"/>
  <c r="AN8" i="13"/>
  <c r="F15" i="6" l="1"/>
  <c r="H15" i="6"/>
  <c r="H23" i="6"/>
  <c r="H13" i="6"/>
  <c r="D12" i="9"/>
  <c r="D12" i="7"/>
  <c r="F13" i="6"/>
  <c r="H19" i="6"/>
  <c r="D13" i="7"/>
  <c r="F23" i="6"/>
  <c r="H14" i="6"/>
  <c r="J13" i="6"/>
  <c r="H20" i="6"/>
  <c r="J19" i="6"/>
  <c r="F22" i="6"/>
  <c r="H22" i="6"/>
  <c r="J22" i="6"/>
  <c r="J14" i="6"/>
  <c r="J20" i="6"/>
  <c r="F14" i="6"/>
  <c r="F19" i="6"/>
  <c r="F20" i="6"/>
  <c r="H4" i="6"/>
  <c r="H3" i="6"/>
  <c r="C6" i="6"/>
  <c r="C5" i="6"/>
  <c r="C4" i="6"/>
  <c r="C3" i="6"/>
  <c r="B2" i="6"/>
  <c r="H2" i="6"/>
  <c r="D15" i="7"/>
  <c r="H12" i="7" l="1"/>
  <c r="J12" i="7"/>
  <c r="F12" i="7"/>
  <c r="J12" i="9"/>
  <c r="F12" i="9"/>
  <c r="H12" i="9"/>
  <c r="J13" i="7"/>
  <c r="F13" i="7"/>
  <c r="H13" i="7"/>
  <c r="J16" i="6"/>
  <c r="H16" i="6"/>
  <c r="F16" i="6"/>
  <c r="J17" i="6"/>
  <c r="H17" i="6"/>
  <c r="F17" i="6"/>
  <c r="D11" i="9" l="1"/>
  <c r="D11" i="7"/>
  <c r="F11" i="6"/>
  <c r="H11" i="6"/>
  <c r="J11" i="6"/>
  <c r="F11" i="7" l="1"/>
  <c r="H11" i="7"/>
  <c r="J11" i="7"/>
  <c r="J11" i="9"/>
  <c r="F11" i="9"/>
  <c r="H11" i="9"/>
</calcChain>
</file>

<file path=xl/sharedStrings.xml><?xml version="1.0" encoding="utf-8"?>
<sst xmlns="http://schemas.openxmlformats.org/spreadsheetml/2006/main" count="347" uniqueCount="202">
  <si>
    <t>Plot Metadata Form</t>
  </si>
  <si>
    <t>Site:</t>
  </si>
  <si>
    <t>Plot ID:</t>
  </si>
  <si>
    <t>Evaluator(s):</t>
  </si>
  <si>
    <t>GPS Coordinate System:</t>
  </si>
  <si>
    <t>Transect</t>
  </si>
  <si>
    <t>Azimuth</t>
  </si>
  <si>
    <t>Latitude/Northing</t>
  </si>
  <si>
    <t>Longitude/Easting</t>
  </si>
  <si>
    <t>Directions to the Plot:</t>
  </si>
  <si>
    <t>Start</t>
  </si>
  <si>
    <t>Slope (%)</t>
  </si>
  <si>
    <t>Aspect (°)</t>
  </si>
  <si>
    <t>Datum:</t>
  </si>
  <si>
    <t>Zone (if applicable):</t>
  </si>
  <si>
    <t>Ownership:</t>
  </si>
  <si>
    <t>Establishment Date:</t>
  </si>
  <si>
    <t>Visit Date:</t>
  </si>
  <si>
    <t>Plot Photos:</t>
  </si>
  <si>
    <t>Photo</t>
  </si>
  <si>
    <t>Description</t>
  </si>
  <si>
    <t>Comments:</t>
  </si>
  <si>
    <t>Area (ha/ac) or Distance (km/mi) Sampled:</t>
  </si>
  <si>
    <t>Population:</t>
  </si>
  <si>
    <t>Land Cover Type:</t>
  </si>
  <si>
    <t>Associated Leks:</t>
  </si>
  <si>
    <t>Home Range Name:</t>
  </si>
  <si>
    <t>Ecological Site:</t>
  </si>
  <si>
    <t>Seasonal Habitat:</t>
  </si>
  <si>
    <t>Azimuth:</t>
  </si>
  <si>
    <t>Date:</t>
  </si>
  <si>
    <t>Transect:</t>
  </si>
  <si>
    <t>Species</t>
  </si>
  <si>
    <t>ARTRW8</t>
  </si>
  <si>
    <t>ARTRT</t>
  </si>
  <si>
    <t>ARTRV</t>
  </si>
  <si>
    <t>ARAR8</t>
  </si>
  <si>
    <t>ARTR4</t>
  </si>
  <si>
    <t>CHVI8</t>
  </si>
  <si>
    <t>Total</t>
  </si>
  <si>
    <t>Line Intercept Data Form</t>
  </si>
  <si>
    <t>End</t>
  </si>
  <si>
    <t>Length</t>
  </si>
  <si>
    <t>Notes</t>
  </si>
  <si>
    <t>% Cover</t>
  </si>
  <si>
    <t>ARCA13</t>
  </si>
  <si>
    <t>ARLU</t>
  </si>
  <si>
    <t>ARNO4</t>
  </si>
  <si>
    <t>ARPA16</t>
  </si>
  <si>
    <t>ARTRX</t>
  </si>
  <si>
    <t>ERNA10</t>
  </si>
  <si>
    <t>ATCA2</t>
  </si>
  <si>
    <t>ATCO</t>
  </si>
  <si>
    <t>CHHU2</t>
  </si>
  <si>
    <t>GRSP</t>
  </si>
  <si>
    <t>TECA2</t>
  </si>
  <si>
    <t>ARTR Total</t>
  </si>
  <si>
    <t>Other Total</t>
  </si>
  <si>
    <t>All Shrubs</t>
  </si>
  <si>
    <t>Sagebrush Cover</t>
  </si>
  <si>
    <t>Other Shrub Cover</t>
  </si>
  <si>
    <t>T</t>
  </si>
  <si>
    <t>Sage-Grouse Forb Diversity Data Form</t>
  </si>
  <si>
    <t>County:</t>
  </si>
  <si>
    <t>State:</t>
  </si>
  <si>
    <t>Yes</t>
  </si>
  <si>
    <t>N</t>
  </si>
  <si>
    <t>Total Pref. Species</t>
  </si>
  <si>
    <t>Total # Preferred</t>
  </si>
  <si>
    <t>Total # Noxious</t>
  </si>
  <si>
    <t>Total # Invasive</t>
  </si>
  <si>
    <t>Total # Other</t>
  </si>
  <si>
    <t>Habitat Suitability Worksheet - Breeding Habitat (Nesting/Early Brood-Rearing)</t>
  </si>
  <si>
    <t>Habitat Indicator</t>
  </si>
  <si>
    <t></t>
  </si>
  <si>
    <t>Suitable</t>
  </si>
  <si>
    <t>ü</t>
  </si>
  <si>
    <t>Marginal</t>
  </si>
  <si>
    <t>Unsuitable</t>
  </si>
  <si>
    <t>Area Sampled (ha/ac):</t>
  </si>
  <si>
    <t>List of UTM Coordinates (coordinates, zone, datum) of All Transects:</t>
  </si>
  <si>
    <t>Number of Transects:</t>
  </si>
  <si>
    <t>Sagebrush Canopy Cover (mean)</t>
  </si>
  <si>
    <t>Sagebrush Height (mean)</t>
  </si>
  <si>
    <t>15 to 25%</t>
  </si>
  <si>
    <t>Predominant Sagebrush Shape (mode)</t>
  </si>
  <si>
    <t>Perennial Grass Height (mean)</t>
  </si>
  <si>
    <t>Perennial Forb Height (mean)</t>
  </si>
  <si>
    <t>Perennial Grass Cover</t>
  </si>
  <si>
    <t>Perennial Forb Cover</t>
  </si>
  <si>
    <t>Preferred Forb Availability
(relative to site potential)</t>
  </si>
  <si>
    <r>
      <t>Number of Preferred Forb Species (</t>
    </r>
    <r>
      <rPr>
        <i/>
        <sz val="9"/>
        <color theme="1"/>
        <rFont val="Calibri"/>
        <family val="2"/>
        <scheme val="minor"/>
      </rPr>
      <t>n</t>
    </r>
    <r>
      <rPr>
        <sz val="9"/>
        <color theme="1"/>
        <rFont val="Calibri"/>
        <family val="2"/>
        <scheme val="minor"/>
      </rPr>
      <t>)</t>
    </r>
  </si>
  <si>
    <t>No</t>
  </si>
  <si>
    <t>Unknown</t>
  </si>
  <si>
    <t>Severe Drought</t>
  </si>
  <si>
    <t>Moderate Drought</t>
  </si>
  <si>
    <t>Very Moist</t>
  </si>
  <si>
    <t>Extremely Moist</t>
  </si>
  <si>
    <t>Extreme Drought</t>
  </si>
  <si>
    <t>Moderately Moist</t>
  </si>
  <si>
    <t>Mid-Range</t>
  </si>
  <si>
    <t>Rationale for Overall Suitability Rating:</t>
  </si>
  <si>
    <t>40 to 80 cm</t>
  </si>
  <si>
    <t>30 to 80 cm</t>
  </si>
  <si>
    <t>Spreading</t>
  </si>
  <si>
    <t>Preferred forbs are common but only a few species are present</t>
  </si>
  <si>
    <t>Preferred forbs are rare</t>
  </si>
  <si>
    <t>Arid Site</t>
  </si>
  <si>
    <t>Mesic Site</t>
  </si>
  <si>
    <t>Site Info:</t>
  </si>
  <si>
    <t>Columnar</t>
  </si>
  <si>
    <t xml:space="preserve">      Mesic Site</t>
  </si>
  <si>
    <t xml:space="preserve">      Arid Site</t>
  </si>
  <si>
    <t>Mix of both spreading and columnar</t>
  </si>
  <si>
    <t>Habitat Indicator Suitability Range</t>
  </si>
  <si>
    <t>Sagebrush Cover (mean)</t>
  </si>
  <si>
    <t>Perennial Grass and Forb Cover (mean)</t>
  </si>
  <si>
    <t>Preferred Forb Availability (relative to site potential)</t>
  </si>
  <si>
    <t>Habitat Suitability Worksheet - Upland Summer/Late Brood-Rearing Habitat</t>
  </si>
  <si>
    <t>10 to 25%</t>
  </si>
  <si>
    <t>Preferred forbs are common with appropriate numbers of species present</t>
  </si>
  <si>
    <t>Forbs are common but only a few preferred species are present</t>
  </si>
  <si>
    <t>Habitat Suitability Worksheet - Winter Habitat</t>
  </si>
  <si>
    <t>Daubenmire Frames Data Form</t>
  </si>
  <si>
    <t>Daubenmire Frame Number</t>
  </si>
  <si>
    <t>Cover</t>
  </si>
  <si>
    <t>UTM Coordinates (coordinates, zone, datum):</t>
  </si>
  <si>
    <t>BR = Bedrock</t>
  </si>
  <si>
    <t>M = Moss</t>
  </si>
  <si>
    <t>LC = Visible lichen crust on soil</t>
  </si>
  <si>
    <t>S = Soil, without any other soil surface code</t>
  </si>
  <si>
    <t>D = Duff</t>
  </si>
  <si>
    <t>Perennial Forbs</t>
  </si>
  <si>
    <t>Annual Forbs</t>
  </si>
  <si>
    <t>Cover Class Total</t>
  </si>
  <si>
    <t>Life Form Cover</t>
  </si>
  <si>
    <t>Avg Ht</t>
  </si>
  <si>
    <t>Shape S Total</t>
  </si>
  <si>
    <t>Shape C Total</t>
  </si>
  <si>
    <t>Total Shapes</t>
  </si>
  <si>
    <t>S</t>
  </si>
  <si>
    <t>C</t>
  </si>
  <si>
    <t>Dom Shape</t>
  </si>
  <si>
    <t>GC #Hits</t>
  </si>
  <si>
    <t>*Cover Class: 1=0-5%, 2=&gt;5-25%, 3=&gt;25-50%, 4=&gt;50-75%, 5=&gt;75-95%, 6=&gt;95-100%</t>
  </si>
  <si>
    <t>Sagebrush Shape</t>
  </si>
  <si>
    <t>Perennial Forb Height (cm)</t>
  </si>
  <si>
    <t>Perennial Grass Height (cm)</t>
  </si>
  <si>
    <t>Other Shrub Height (cm)</t>
  </si>
  <si>
    <t>Sagebrush Height (cm)</t>
  </si>
  <si>
    <t>Please reference the LIDF instructions to complete this form.</t>
  </si>
  <si>
    <r>
      <t>Type</t>
    </r>
    <r>
      <rPr>
        <b/>
        <vertAlign val="superscript"/>
        <sz val="9"/>
        <color theme="1"/>
        <rFont val="Calibri"/>
        <family val="2"/>
        <scheme val="minor"/>
      </rPr>
      <t>1</t>
    </r>
  </si>
  <si>
    <t>Forb Plot Number</t>
  </si>
  <si>
    <r>
      <rPr>
        <b/>
        <sz val="9"/>
        <color theme="1"/>
        <rFont val="Calibri"/>
        <family val="2"/>
        <scheme val="minor"/>
      </rPr>
      <t>Elevation:</t>
    </r>
    <r>
      <rPr>
        <sz val="10"/>
        <color theme="1"/>
        <rFont val="Calibri"/>
        <family val="2"/>
        <scheme val="minor"/>
      </rPr>
      <t/>
    </r>
  </si>
  <si>
    <r>
      <rPr>
        <b/>
        <sz val="9"/>
        <color theme="1"/>
        <rFont val="Calibri"/>
        <family val="2"/>
        <scheme val="minor"/>
      </rPr>
      <t>Length</t>
    </r>
    <r>
      <rPr>
        <b/>
        <sz val="10"/>
        <color theme="1"/>
        <rFont val="Calibri"/>
        <family val="2"/>
        <scheme val="minor"/>
      </rPr>
      <t/>
    </r>
  </si>
  <si>
    <r>
      <t>Site Info</t>
    </r>
    <r>
      <rPr>
        <b/>
        <sz val="9"/>
        <color theme="1"/>
        <rFont val="Calibri"/>
        <family val="2"/>
        <scheme val="minor"/>
      </rPr>
      <t>:</t>
    </r>
  </si>
  <si>
    <t>PFC Status (riparian areas only):</t>
  </si>
  <si>
    <t>Site Info.:</t>
  </si>
  <si>
    <t>Annual Grasses</t>
  </si>
  <si>
    <t>Perennial Grasses</t>
  </si>
  <si>
    <t>G = Gravel (≤ 5 mm or ~1/4 in)</t>
  </si>
  <si>
    <t>V = Live vegetation</t>
  </si>
  <si>
    <t>R = Rock fragment (&gt;5 mm or ~1/4 in diameter)</t>
  </si>
  <si>
    <t>EL = Embedded litter</t>
  </si>
  <si>
    <t>Cover Class 1</t>
  </si>
  <si>
    <t>Cover Class 2</t>
  </si>
  <si>
    <t>Cover Class 3</t>
  </si>
  <si>
    <t>Cover Class 4</t>
  </si>
  <si>
    <t>Cover Class 5</t>
  </si>
  <si>
    <t>Cover Class 6</t>
  </si>
  <si>
    <t>Min. Length:</t>
  </si>
  <si>
    <t>Forb Diversity - Record species name at 2-m intervals. Check the appropriate plot number if species is present.</t>
  </si>
  <si>
    <r>
      <rPr>
        <b/>
        <vertAlign val="superscript"/>
        <sz val="10"/>
        <color theme="1"/>
        <rFont val="Calibri"/>
        <family val="2"/>
        <scheme val="minor"/>
      </rPr>
      <t xml:space="preserve">   1</t>
    </r>
    <r>
      <rPr>
        <b/>
        <sz val="10"/>
        <color theme="1"/>
        <rFont val="Calibri"/>
        <family val="2"/>
        <scheme val="minor"/>
      </rPr>
      <t xml:space="preserve"> Type: P = Preferred, N = Noxious, I = Invasive, O = Other.  Note: The forb type can be determined later in the office or via automated approaches.</t>
    </r>
  </si>
  <si>
    <t>Does ecological site potential limit suitability potential? (mark one)</t>
  </si>
  <si>
    <t>Drought Condition (mark the appropriate condition):</t>
  </si>
  <si>
    <t>≥18 cm</t>
  </si>
  <si>
    <t>≥15%</t>
  </si>
  <si>
    <t>≥10%</t>
  </si>
  <si>
    <t>≥5%</t>
  </si>
  <si>
    <t>Preferred forbs are common with several species present</t>
  </si>
  <si>
    <t>5 to &lt;15% or &gt;25%</t>
  </si>
  <si>
    <t>20 to &lt;40 or &gt;80 cm</t>
  </si>
  <si>
    <t>20 to &lt;30 or &gt;80 cm</t>
  </si>
  <si>
    <t>10 to &lt;18 cm</t>
  </si>
  <si>
    <t>5 to &lt;15%</t>
  </si>
  <si>
    <t>5 to &lt;10%</t>
  </si>
  <si>
    <t>3 to &lt;5%</t>
  </si>
  <si>
    <t>&lt;5 %</t>
  </si>
  <si>
    <t>&lt;20 cm</t>
  </si>
  <si>
    <t>&lt;10 cm</t>
  </si>
  <si>
    <t>&lt;5%</t>
  </si>
  <si>
    <t>&lt;3%</t>
  </si>
  <si>
    <t>Site-Scale Suitability</t>
  </si>
  <si>
    <t xml:space="preserve"> ≥15%</t>
  </si>
  <si>
    <t>5 to &lt;10% or &gt;25%</t>
  </si>
  <si>
    <t xml:space="preserve"> ≥25 cm</t>
  </si>
  <si>
    <t>&gt;10 to &lt;25 cm</t>
  </si>
  <si>
    <r>
      <rPr>
        <sz val="9"/>
        <color theme="1"/>
        <rFont val="Calibri"/>
        <family val="2"/>
      </rPr>
      <t>≤</t>
    </r>
    <r>
      <rPr>
        <i/>
        <sz val="9"/>
        <color theme="1"/>
        <rFont val="Calibri"/>
        <family val="2"/>
        <scheme val="minor"/>
      </rPr>
      <t>10 cm</t>
    </r>
  </si>
  <si>
    <t>Sagebrush Height (above snow) (mean)</t>
  </si>
  <si>
    <t>WL = Detached woody litter (&gt;5 mm or ~1/4 diameter)</t>
  </si>
  <si>
    <t>L = Herbaceous litter (detached stems, roots, or leaves)</t>
  </si>
  <si>
    <t>Double click to open the instructions.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</si>
</sst>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;@"/>
    <numFmt numFmtId="165" formatCode="0.0%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name val="MS Sans Serif"/>
      <family val="2"/>
    </font>
    <font>
      <b/>
      <vertAlign val="superscript"/>
      <sz val="10"/>
      <color theme="1"/>
      <name val="Calibri"/>
      <family val="2"/>
      <scheme val="minor"/>
    </font>
    <font>
      <b/>
      <vertAlign val="superscript"/>
      <sz val="9"/>
      <color theme="1"/>
      <name val="Calibri"/>
      <family val="2"/>
      <scheme val="minor"/>
    </font>
    <font>
      <b/>
      <sz val="10"/>
      <color theme="1"/>
      <name val="Wingdings"/>
      <charset val="2"/>
    </font>
    <font>
      <b/>
      <sz val="10"/>
      <color theme="1"/>
      <name val="MS Reference Sans Serif"/>
      <family val="2"/>
    </font>
    <font>
      <i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</font>
    <font>
      <sz val="8"/>
      <color rgb="FF000000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lightDown"/>
    </fill>
    <fill>
      <patternFill patternType="lightDown">
        <bgColor auto="1"/>
      </patternFill>
    </fill>
    <fill>
      <patternFill patternType="solid">
        <fgColor theme="3" tint="0.799951170384838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medium">
        <color auto="1"/>
      </right>
      <top style="dotted">
        <color auto="1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</cellStyleXfs>
  <cellXfs count="411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vertical="center"/>
    </xf>
    <xf numFmtId="0" fontId="1" fillId="0" borderId="0" xfId="0" applyFont="1"/>
    <xf numFmtId="0" fontId="4" fillId="0" borderId="0" xfId="0" applyFont="1"/>
    <xf numFmtId="0" fontId="4" fillId="2" borderId="2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5" fillId="0" borderId="0" xfId="0" applyFont="1"/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4" fillId="2" borderId="28" xfId="0" applyFont="1" applyFill="1" applyBorder="1"/>
    <xf numFmtId="0" fontId="4" fillId="2" borderId="0" xfId="0" applyFont="1" applyFill="1" applyBorder="1"/>
    <xf numFmtId="0" fontId="4" fillId="2" borderId="30" xfId="0" applyFont="1" applyFill="1" applyBorder="1"/>
    <xf numFmtId="0" fontId="4" fillId="2" borderId="32" xfId="0" applyFont="1" applyFill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7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4" fillId="2" borderId="29" xfId="0" applyFont="1" applyFill="1" applyBorder="1" applyAlignment="1">
      <alignment vertical="center"/>
    </xf>
    <xf numFmtId="0" fontId="4" fillId="2" borderId="31" xfId="0" applyFont="1" applyFill="1" applyBorder="1" applyAlignment="1">
      <alignment vertical="center"/>
    </xf>
    <xf numFmtId="0" fontId="5" fillId="2" borderId="26" xfId="0" applyFont="1" applyFill="1" applyBorder="1" applyAlignment="1">
      <alignment horizontal="center"/>
    </xf>
    <xf numFmtId="165" fontId="5" fillId="2" borderId="28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5" fontId="5" fillId="2" borderId="30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165" fontId="5" fillId="2" borderId="3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24" xfId="0" applyFont="1" applyBorder="1"/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0" fillId="0" borderId="0" xfId="0"/>
    <xf numFmtId="0" fontId="1" fillId="2" borderId="48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16" xfId="0" applyFont="1" applyFill="1" applyBorder="1"/>
    <xf numFmtId="0" fontId="4" fillId="2" borderId="34" xfId="0" applyFont="1" applyFill="1" applyBorder="1"/>
    <xf numFmtId="0" fontId="3" fillId="2" borderId="11" xfId="0" applyFont="1" applyFill="1" applyBorder="1" applyAlignment="1">
      <alignment vertical="center"/>
    </xf>
    <xf numFmtId="164" fontId="1" fillId="2" borderId="48" xfId="0" applyNumberFormat="1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vertical="center"/>
    </xf>
    <xf numFmtId="0" fontId="13" fillId="2" borderId="44" xfId="0" applyFont="1" applyFill="1" applyBorder="1"/>
    <xf numFmtId="0" fontId="3" fillId="2" borderId="44" xfId="0" applyFont="1" applyFill="1" applyBorder="1" applyAlignment="1">
      <alignment horizontal="center" vertical="center"/>
    </xf>
    <xf numFmtId="0" fontId="12" fillId="2" borderId="42" xfId="0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165" fontId="4" fillId="2" borderId="36" xfId="0" applyNumberFormat="1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165" fontId="4" fillId="2" borderId="40" xfId="0" applyNumberFormat="1" applyFont="1" applyFill="1" applyBorder="1" applyAlignment="1">
      <alignment horizontal="center" vertical="center"/>
    </xf>
    <xf numFmtId="0" fontId="13" fillId="2" borderId="49" xfId="0" applyFont="1" applyFill="1" applyBorder="1" applyAlignment="1">
      <alignment vertical="center"/>
    </xf>
    <xf numFmtId="0" fontId="13" fillId="2" borderId="49" xfId="0" applyFont="1" applyFill="1" applyBorder="1"/>
    <xf numFmtId="0" fontId="4" fillId="2" borderId="46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0" fillId="4" borderId="44" xfId="0" applyFill="1" applyBorder="1" applyAlignment="1">
      <alignment vertical="center"/>
    </xf>
    <xf numFmtId="0" fontId="13" fillId="4" borderId="44" xfId="0" applyFont="1" applyFill="1" applyBorder="1"/>
    <xf numFmtId="0" fontId="13" fillId="4" borderId="44" xfId="0" applyFont="1" applyFill="1" applyBorder="1" applyAlignment="1">
      <alignment vertical="center"/>
    </xf>
    <xf numFmtId="165" fontId="4" fillId="5" borderId="36" xfId="0" applyNumberFormat="1" applyFont="1" applyFill="1" applyBorder="1" applyAlignment="1">
      <alignment horizontal="center" vertical="center"/>
    </xf>
    <xf numFmtId="165" fontId="4" fillId="6" borderId="36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top"/>
    </xf>
    <xf numFmtId="0" fontId="5" fillId="2" borderId="43" xfId="0" applyFont="1" applyFill="1" applyBorder="1" applyAlignment="1">
      <alignment vertical="center"/>
    </xf>
    <xf numFmtId="0" fontId="3" fillId="2" borderId="43" xfId="0" applyFont="1" applyFill="1" applyBorder="1" applyAlignment="1">
      <alignment horizontal="left" vertical="center"/>
    </xf>
    <xf numFmtId="0" fontId="3" fillId="2" borderId="45" xfId="0" applyFont="1" applyFill="1" applyBorder="1" applyAlignment="1">
      <alignment horizontal="left" vertical="center"/>
    </xf>
    <xf numFmtId="0" fontId="3" fillId="2" borderId="49" xfId="0" applyFont="1" applyFill="1" applyBorder="1" applyAlignment="1">
      <alignment horizontal="left" vertical="center"/>
    </xf>
    <xf numFmtId="0" fontId="13" fillId="2" borderId="46" xfId="0" applyFont="1" applyFill="1" applyBorder="1" applyAlignment="1">
      <alignment horizontal="left" vertical="top" wrapText="1"/>
    </xf>
    <xf numFmtId="0" fontId="4" fillId="4" borderId="36" xfId="0" applyFont="1" applyFill="1" applyBorder="1"/>
    <xf numFmtId="0" fontId="11" fillId="2" borderId="54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13" fillId="2" borderId="36" xfId="0" applyFont="1" applyFill="1" applyBorder="1" applyAlignment="1">
      <alignment vertical="center"/>
    </xf>
    <xf numFmtId="165" fontId="4" fillId="2" borderId="50" xfId="0" applyNumberFormat="1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13" fillId="2" borderId="0" xfId="0" applyFont="1" applyFill="1"/>
    <xf numFmtId="0" fontId="13" fillId="2" borderId="39" xfId="0" applyFont="1" applyFill="1" applyBorder="1"/>
    <xf numFmtId="0" fontId="0" fillId="0" borderId="22" xfId="0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0" fillId="0" borderId="0" xfId="0"/>
    <xf numFmtId="0" fontId="5" fillId="2" borderId="8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/>
    </xf>
    <xf numFmtId="0" fontId="4" fillId="2" borderId="63" xfId="0" applyFont="1" applyFill="1" applyBorder="1" applyAlignment="1">
      <alignment horizontal="center" vertical="center"/>
    </xf>
    <xf numFmtId="0" fontId="4" fillId="2" borderId="64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66" xfId="0" applyFont="1" applyFill="1" applyBorder="1" applyAlignment="1">
      <alignment horizontal="center" vertical="center"/>
    </xf>
    <xf numFmtId="0" fontId="4" fillId="2" borderId="9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94" xfId="0" applyFont="1" applyFill="1" applyBorder="1" applyAlignment="1">
      <alignment horizontal="center" vertical="center"/>
    </xf>
    <xf numFmtId="0" fontId="4" fillId="2" borderId="79" xfId="0" applyFont="1" applyFill="1" applyBorder="1" applyAlignment="1">
      <alignment horizontal="center" vertical="center"/>
    </xf>
    <xf numFmtId="0" fontId="0" fillId="5" borderId="0" xfId="0" applyFill="1"/>
    <xf numFmtId="0" fontId="4" fillId="5" borderId="0" xfId="0" applyFont="1" applyFill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5" fillId="0" borderId="100" xfId="0" applyFont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/>
    </xf>
    <xf numFmtId="0" fontId="4" fillId="2" borderId="80" xfId="0" applyFont="1" applyFill="1" applyBorder="1" applyAlignment="1">
      <alignment horizontal="center" vertical="center"/>
    </xf>
    <xf numFmtId="0" fontId="4" fillId="2" borderId="82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9" borderId="84" xfId="0" applyFont="1" applyFill="1" applyBorder="1" applyAlignment="1">
      <alignment horizontal="center" vertical="center"/>
    </xf>
    <xf numFmtId="0" fontId="4" fillId="9" borderId="85" xfId="0" applyFont="1" applyFill="1" applyBorder="1" applyAlignment="1">
      <alignment horizontal="center" vertical="center"/>
    </xf>
    <xf numFmtId="0" fontId="4" fillId="9" borderId="86" xfId="0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 vertical="center"/>
    </xf>
    <xf numFmtId="0" fontId="4" fillId="10" borderId="20" xfId="0" applyFont="1" applyFill="1" applyBorder="1" applyAlignment="1">
      <alignment horizontal="center" vertical="center"/>
    </xf>
    <xf numFmtId="0" fontId="4" fillId="10" borderId="33" xfId="0" applyFont="1" applyFill="1" applyBorder="1" applyAlignment="1">
      <alignment horizontal="center" vertical="center"/>
    </xf>
    <xf numFmtId="0" fontId="4" fillId="10" borderId="13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/>
    </xf>
    <xf numFmtId="0" fontId="4" fillId="8" borderId="84" xfId="0" applyFont="1" applyFill="1" applyBorder="1" applyAlignment="1">
      <alignment horizontal="center" vertical="center"/>
    </xf>
    <xf numFmtId="0" fontId="4" fillId="8" borderId="85" xfId="0" applyFont="1" applyFill="1" applyBorder="1" applyAlignment="1">
      <alignment horizontal="center" vertical="center"/>
    </xf>
    <xf numFmtId="0" fontId="4" fillId="8" borderId="8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vertical="center"/>
    </xf>
    <xf numFmtId="164" fontId="1" fillId="2" borderId="7" xfId="0" applyNumberFormat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2" fontId="4" fillId="2" borderId="36" xfId="0" applyNumberFormat="1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1" fillId="2" borderId="43" xfId="0" applyFont="1" applyFill="1" applyBorder="1" applyAlignment="1">
      <alignment horizontal="left" vertical="center"/>
    </xf>
    <xf numFmtId="0" fontId="4" fillId="2" borderId="44" xfId="0" applyFont="1" applyFill="1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wrapText="1"/>
    </xf>
    <xf numFmtId="14" fontId="4" fillId="2" borderId="44" xfId="0" applyNumberFormat="1" applyFont="1" applyFill="1" applyBorder="1" applyAlignment="1">
      <alignment horizontal="left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vertical="center"/>
    </xf>
    <xf numFmtId="0" fontId="3" fillId="2" borderId="44" xfId="0" applyFont="1" applyFill="1" applyBorder="1" applyAlignment="1">
      <alignment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3" fillId="0" borderId="0" xfId="0" applyFont="1" applyAlignment="1"/>
    <xf numFmtId="0" fontId="1" fillId="11" borderId="48" xfId="0" applyFont="1" applyFill="1" applyBorder="1" applyAlignment="1">
      <alignment vertical="center"/>
    </xf>
    <xf numFmtId="14" fontId="4" fillId="0" borderId="48" xfId="0" applyNumberFormat="1" applyFont="1" applyBorder="1" applyAlignment="1">
      <alignment horizontal="left" vertical="center"/>
    </xf>
    <xf numFmtId="164" fontId="4" fillId="0" borderId="48" xfId="0" applyNumberFormat="1" applyFont="1" applyBorder="1" applyAlignment="1">
      <alignment horizontal="left" vertical="center"/>
    </xf>
    <xf numFmtId="0" fontId="5" fillId="2" borderId="47" xfId="0" applyFont="1" applyFill="1" applyBorder="1" applyAlignment="1">
      <alignment horizontal="center" vertical="top"/>
    </xf>
    <xf numFmtId="0" fontId="3" fillId="2" borderId="47" xfId="0" applyFont="1" applyFill="1" applyBorder="1" applyAlignment="1">
      <alignment horizontal="center" vertical="top" wrapText="1"/>
    </xf>
    <xf numFmtId="0" fontId="3" fillId="2" borderId="47" xfId="0" applyFont="1" applyFill="1" applyBorder="1" applyAlignment="1">
      <alignment horizontal="center" vertical="top"/>
    </xf>
    <xf numFmtId="0" fontId="4" fillId="0" borderId="47" xfId="0" applyFont="1" applyBorder="1"/>
    <xf numFmtId="0" fontId="1" fillId="0" borderId="47" xfId="0" applyFont="1" applyBorder="1"/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left" vertical="center"/>
    </xf>
    <xf numFmtId="0" fontId="5" fillId="2" borderId="47" xfId="0" applyFont="1" applyFill="1" applyBorder="1" applyAlignment="1">
      <alignment vertical="center"/>
    </xf>
    <xf numFmtId="0" fontId="4" fillId="11" borderId="48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left" vertical="center"/>
    </xf>
    <xf numFmtId="0" fontId="5" fillId="2" borderId="49" xfId="0" applyFont="1" applyFill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47" xfId="0" applyFont="1" applyBorder="1" applyAlignment="1">
      <alignment horizontal="center"/>
    </xf>
    <xf numFmtId="0" fontId="5" fillId="2" borderId="44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2" borderId="49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47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5" fillId="2" borderId="47" xfId="0" applyFont="1" applyFill="1" applyBorder="1" applyAlignment="1">
      <alignment horizontal="center" vertical="top"/>
    </xf>
    <xf numFmtId="0" fontId="2" fillId="3" borderId="47" xfId="0" applyFont="1" applyFill="1" applyBorder="1" applyAlignment="1">
      <alignment horizontal="center" vertical="center"/>
    </xf>
    <xf numFmtId="0" fontId="5" fillId="0" borderId="4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55" xfId="0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5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/>
    </xf>
    <xf numFmtId="0" fontId="5" fillId="2" borderId="6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5" fillId="2" borderId="14" xfId="0" applyFont="1" applyFill="1" applyBorder="1" applyAlignment="1">
      <alignment horizontal="center"/>
    </xf>
    <xf numFmtId="0" fontId="5" fillId="2" borderId="70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left" vertical="center"/>
    </xf>
    <xf numFmtId="0" fontId="3" fillId="2" borderId="44" xfId="0" applyFont="1" applyFill="1" applyBorder="1" applyAlignment="1">
      <alignment horizontal="left" vertical="center"/>
    </xf>
    <xf numFmtId="0" fontId="4" fillId="11" borderId="11" xfId="0" applyFont="1" applyFill="1" applyBorder="1" applyAlignment="1">
      <alignment horizontal="center" vertical="center"/>
    </xf>
    <xf numFmtId="0" fontId="4" fillId="11" borderId="44" xfId="0" applyFont="1" applyFill="1" applyBorder="1" applyAlignment="1">
      <alignment horizontal="center" vertical="center"/>
    </xf>
    <xf numFmtId="0" fontId="4" fillId="11" borderId="5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left" vertical="center"/>
    </xf>
    <xf numFmtId="0" fontId="1" fillId="2" borderId="51" xfId="0" applyFont="1" applyFill="1" applyBorder="1" applyAlignment="1">
      <alignment horizontal="left" vertical="center"/>
    </xf>
    <xf numFmtId="0" fontId="15" fillId="3" borderId="11" xfId="0" applyFont="1" applyFill="1" applyBorder="1" applyAlignment="1">
      <alignment horizontal="center" vertical="center"/>
    </xf>
    <xf numFmtId="0" fontId="15" fillId="3" borderId="44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left" vertical="center"/>
    </xf>
    <xf numFmtId="0" fontId="1" fillId="2" borderId="48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4" fillId="0" borderId="59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15" fillId="3" borderId="51" xfId="0" applyFont="1" applyFill="1" applyBorder="1" applyAlignment="1">
      <alignment horizontal="center" vertical="center"/>
    </xf>
    <xf numFmtId="0" fontId="15" fillId="3" borderId="55" xfId="0" applyFont="1" applyFill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2" borderId="73" xfId="0" applyFont="1" applyFill="1" applyBorder="1" applyAlignment="1">
      <alignment horizontal="left" vertical="center"/>
    </xf>
    <xf numFmtId="0" fontId="4" fillId="2" borderId="74" xfId="0" applyFont="1" applyFill="1" applyBorder="1" applyAlignment="1">
      <alignment horizontal="left" vertical="center"/>
    </xf>
    <xf numFmtId="0" fontId="4" fillId="0" borderId="5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2" borderId="71" xfId="0" applyFont="1" applyFill="1" applyBorder="1" applyAlignment="1">
      <alignment horizontal="left" vertical="center"/>
    </xf>
    <xf numFmtId="0" fontId="4" fillId="2" borderId="72" xfId="0" applyFont="1" applyFill="1" applyBorder="1" applyAlignment="1">
      <alignment horizontal="left" vertical="center"/>
    </xf>
    <xf numFmtId="0" fontId="4" fillId="0" borderId="74" xfId="0" applyFont="1" applyBorder="1" applyAlignment="1">
      <alignment horizontal="center" vertical="center"/>
    </xf>
    <xf numFmtId="0" fontId="5" fillId="2" borderId="69" xfId="0" applyFont="1" applyFill="1" applyBorder="1" applyAlignment="1">
      <alignment horizontal="center" vertical="center"/>
    </xf>
    <xf numFmtId="0" fontId="5" fillId="2" borderId="70" xfId="0" applyFont="1" applyFill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2" borderId="75" xfId="0" applyFont="1" applyFill="1" applyBorder="1" applyAlignment="1">
      <alignment horizontal="left" vertical="center"/>
    </xf>
    <xf numFmtId="0" fontId="4" fillId="2" borderId="76" xfId="0" applyFont="1" applyFill="1" applyBorder="1" applyAlignment="1">
      <alignment horizontal="left" vertical="center"/>
    </xf>
    <xf numFmtId="0" fontId="4" fillId="2" borderId="77" xfId="0" applyFont="1" applyFill="1" applyBorder="1" applyAlignment="1">
      <alignment horizontal="left" vertical="center"/>
    </xf>
    <xf numFmtId="0" fontId="4" fillId="2" borderId="78" xfId="0" applyFont="1" applyFill="1" applyBorder="1" applyAlignment="1">
      <alignment horizontal="left" vertical="center"/>
    </xf>
    <xf numFmtId="0" fontId="16" fillId="8" borderId="73" xfId="1" applyFont="1" applyFill="1" applyBorder="1" applyAlignment="1" applyProtection="1">
      <alignment horizontal="left" vertical="center"/>
    </xf>
    <xf numFmtId="0" fontId="16" fillId="8" borderId="89" xfId="1" applyFont="1" applyFill="1" applyBorder="1" applyAlignment="1" applyProtection="1">
      <alignment horizontal="left" vertical="center"/>
    </xf>
    <xf numFmtId="0" fontId="16" fillId="8" borderId="90" xfId="1" applyFont="1" applyFill="1" applyBorder="1" applyAlignment="1" applyProtection="1">
      <alignment horizontal="left" vertical="center"/>
    </xf>
    <xf numFmtId="0" fontId="5" fillId="9" borderId="73" xfId="0" applyFont="1" applyFill="1" applyBorder="1" applyAlignment="1">
      <alignment horizontal="left" vertical="center"/>
    </xf>
    <xf numFmtId="0" fontId="5" fillId="9" borderId="89" xfId="0" applyFont="1" applyFill="1" applyBorder="1" applyAlignment="1">
      <alignment horizontal="left" vertical="center"/>
    </xf>
    <xf numFmtId="0" fontId="5" fillId="9" borderId="74" xfId="0" applyFont="1" applyFill="1" applyBorder="1" applyAlignment="1">
      <alignment horizontal="left" vertical="center"/>
    </xf>
    <xf numFmtId="0" fontId="17" fillId="8" borderId="75" xfId="1" applyFont="1" applyFill="1" applyBorder="1" applyAlignment="1" applyProtection="1">
      <alignment horizontal="left" vertical="center"/>
    </xf>
    <xf numFmtId="0" fontId="17" fillId="8" borderId="91" xfId="1" applyFont="1" applyFill="1" applyBorder="1" applyAlignment="1" applyProtection="1">
      <alignment horizontal="left" vertical="center"/>
    </xf>
    <xf numFmtId="0" fontId="17" fillId="8" borderId="92" xfId="1" applyFont="1" applyFill="1" applyBorder="1" applyAlignment="1" applyProtection="1">
      <alignment horizontal="left" vertical="center"/>
    </xf>
    <xf numFmtId="0" fontId="4" fillId="0" borderId="81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5" fillId="8" borderId="71" xfId="0" applyFont="1" applyFill="1" applyBorder="1" applyAlignment="1">
      <alignment horizontal="left" vertical="center"/>
    </xf>
    <xf numFmtId="0" fontId="5" fillId="8" borderId="87" xfId="0" applyFont="1" applyFill="1" applyBorder="1" applyAlignment="1">
      <alignment horizontal="left" vertical="center"/>
    </xf>
    <xf numFmtId="0" fontId="5" fillId="8" borderId="98" xfId="0" applyFont="1" applyFill="1" applyBorder="1" applyAlignment="1">
      <alignment horizontal="left" vertical="center"/>
    </xf>
    <xf numFmtId="0" fontId="5" fillId="8" borderId="99" xfId="0" applyFont="1" applyFill="1" applyBorder="1" applyAlignment="1">
      <alignment horizontal="left" vertical="center"/>
    </xf>
    <xf numFmtId="0" fontId="5" fillId="8" borderId="73" xfId="0" applyFont="1" applyFill="1" applyBorder="1" applyAlignment="1">
      <alignment horizontal="left" vertical="center"/>
    </xf>
    <xf numFmtId="0" fontId="5" fillId="8" borderId="89" xfId="0" applyFont="1" applyFill="1" applyBorder="1" applyAlignment="1">
      <alignment horizontal="left" vertical="center"/>
    </xf>
    <xf numFmtId="0" fontId="5" fillId="8" borderId="90" xfId="0" applyFont="1" applyFill="1" applyBorder="1" applyAlignment="1">
      <alignment horizontal="left" vertical="center"/>
    </xf>
    <xf numFmtId="0" fontId="5" fillId="10" borderId="16" xfId="0" applyFont="1" applyFill="1" applyBorder="1" applyAlignment="1">
      <alignment horizontal="left" vertical="center"/>
    </xf>
    <xf numFmtId="0" fontId="5" fillId="10" borderId="33" xfId="0" applyFont="1" applyFill="1" applyBorder="1" applyAlignment="1">
      <alignment horizontal="left" vertical="center"/>
    </xf>
    <xf numFmtId="0" fontId="5" fillId="9" borderId="86" xfId="0" applyFont="1" applyFill="1" applyBorder="1" applyAlignment="1">
      <alignment horizontal="left" vertical="center"/>
    </xf>
    <xf numFmtId="0" fontId="5" fillId="9" borderId="75" xfId="0" applyFont="1" applyFill="1" applyBorder="1" applyAlignment="1">
      <alignment horizontal="left" vertical="center"/>
    </xf>
    <xf numFmtId="0" fontId="5" fillId="9" borderId="85" xfId="0" applyFont="1" applyFill="1" applyBorder="1" applyAlignment="1">
      <alignment horizontal="left" vertical="center"/>
    </xf>
    <xf numFmtId="0" fontId="4" fillId="0" borderId="91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4" fillId="0" borderId="88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4" fillId="0" borderId="95" xfId="0" applyFont="1" applyBorder="1" applyAlignment="1">
      <alignment horizontal="center" vertical="center"/>
    </xf>
    <xf numFmtId="0" fontId="4" fillId="0" borderId="96" xfId="0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18" fillId="3" borderId="29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8" fillId="3" borderId="33" xfId="0" applyFont="1" applyFill="1" applyBorder="1" applyAlignment="1">
      <alignment horizontal="center" vertical="center"/>
    </xf>
    <xf numFmtId="0" fontId="18" fillId="3" borderId="34" xfId="0" applyFont="1" applyFill="1" applyBorder="1" applyAlignment="1">
      <alignment horizontal="center" vertical="center"/>
    </xf>
    <xf numFmtId="0" fontId="18" fillId="3" borderId="35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 vertical="center"/>
    </xf>
    <xf numFmtId="0" fontId="5" fillId="9" borderId="92" xfId="0" applyFont="1" applyFill="1" applyBorder="1" applyAlignment="1">
      <alignment horizontal="left" vertical="center"/>
    </xf>
    <xf numFmtId="0" fontId="5" fillId="9" borderId="65" xfId="0" applyFont="1" applyFill="1" applyBorder="1" applyAlignment="1">
      <alignment horizontal="left" vertical="center"/>
    </xf>
    <xf numFmtId="0" fontId="5" fillId="10" borderId="35" xfId="0" applyFont="1" applyFill="1" applyBorder="1" applyAlignment="1">
      <alignment horizontal="left" vertical="center"/>
    </xf>
    <xf numFmtId="0" fontId="5" fillId="10" borderId="19" xfId="0" applyFont="1" applyFill="1" applyBorder="1" applyAlignment="1">
      <alignment horizontal="left" vertical="center"/>
    </xf>
    <xf numFmtId="0" fontId="5" fillId="9" borderId="84" xfId="0" applyFont="1" applyFill="1" applyBorder="1" applyAlignment="1">
      <alignment horizontal="left" vertical="center"/>
    </xf>
    <xf numFmtId="0" fontId="5" fillId="9" borderId="71" xfId="0" applyFont="1" applyFill="1" applyBorder="1" applyAlignment="1">
      <alignment horizontal="left" vertical="center"/>
    </xf>
    <xf numFmtId="0" fontId="5" fillId="9" borderId="88" xfId="0" applyFont="1" applyFill="1" applyBorder="1" applyAlignment="1">
      <alignment horizontal="left" vertical="center"/>
    </xf>
    <xf numFmtId="0" fontId="5" fillId="9" borderId="61" xfId="0" applyFont="1" applyFill="1" applyBorder="1" applyAlignment="1">
      <alignment horizontal="left" vertical="center"/>
    </xf>
    <xf numFmtId="0" fontId="5" fillId="9" borderId="90" xfId="0" applyFont="1" applyFill="1" applyBorder="1" applyAlignment="1">
      <alignment horizontal="left" vertical="center"/>
    </xf>
    <xf numFmtId="0" fontId="5" fillId="9" borderId="63" xfId="0" applyFont="1" applyFill="1" applyBorder="1" applyAlignment="1">
      <alignment horizontal="left" vertical="center"/>
    </xf>
    <xf numFmtId="0" fontId="4" fillId="0" borderId="22" xfId="0" applyFont="1" applyBorder="1" applyAlignment="1">
      <alignment horizontal="center"/>
    </xf>
    <xf numFmtId="0" fontId="5" fillId="2" borderId="17" xfId="0" applyFont="1" applyFill="1" applyBorder="1" applyAlignment="1">
      <alignment horizontal="center" vertical="center" textRotation="90"/>
    </xf>
    <xf numFmtId="0" fontId="5" fillId="2" borderId="25" xfId="0" applyFont="1" applyFill="1" applyBorder="1" applyAlignment="1">
      <alignment horizontal="center" vertical="center" textRotation="90"/>
    </xf>
    <xf numFmtId="0" fontId="5" fillId="2" borderId="18" xfId="0" applyFont="1" applyFill="1" applyBorder="1" applyAlignment="1">
      <alignment horizontal="center" vertical="center" textRotation="90"/>
    </xf>
    <xf numFmtId="0" fontId="0" fillId="0" borderId="0" xfId="0" applyBorder="1" applyAlignment="1">
      <alignment horizontal="center" wrapText="1"/>
    </xf>
    <xf numFmtId="0" fontId="4" fillId="2" borderId="44" xfId="0" applyFont="1" applyFill="1" applyBorder="1" applyAlignment="1">
      <alignment horizontal="left" vertical="center"/>
    </xf>
    <xf numFmtId="0" fontId="4" fillId="2" borderId="48" xfId="0" applyFont="1" applyFill="1" applyBorder="1" applyAlignment="1">
      <alignment horizontal="left" vertical="center"/>
    </xf>
    <xf numFmtId="0" fontId="1" fillId="0" borderId="44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3" fillId="2" borderId="4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3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4" fillId="11" borderId="44" xfId="0" applyFont="1" applyFill="1" applyBorder="1" applyAlignment="1">
      <alignment horizontal="left" vertical="center"/>
    </xf>
    <xf numFmtId="0" fontId="4" fillId="11" borderId="48" xfId="0" applyFont="1" applyFill="1" applyBorder="1" applyAlignment="1">
      <alignment horizontal="left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48" xfId="0" applyFont="1" applyFill="1" applyBorder="1" applyAlignment="1">
      <alignment horizontal="center" vertical="center"/>
    </xf>
    <xf numFmtId="164" fontId="4" fillId="2" borderId="44" xfId="0" applyNumberFormat="1" applyFont="1" applyFill="1" applyBorder="1" applyAlignment="1">
      <alignment horizontal="center"/>
    </xf>
    <xf numFmtId="164" fontId="4" fillId="2" borderId="48" xfId="0" applyNumberFormat="1" applyFont="1" applyFill="1" applyBorder="1" applyAlignment="1">
      <alignment horizontal="center"/>
    </xf>
    <xf numFmtId="0" fontId="3" fillId="2" borderId="41" xfId="0" applyFont="1" applyFill="1" applyBorder="1" applyAlignment="1">
      <alignment horizontal="left" vertical="center"/>
    </xf>
    <xf numFmtId="0" fontId="3" fillId="2" borderId="47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1" fillId="0" borderId="37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3" xfId="0" applyFont="1" applyBorder="1" applyAlignment="1">
      <alignment horizontal="left" vertical="top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44" xfId="0" applyFont="1" applyFill="1" applyBorder="1" applyAlignment="1">
      <alignment horizontal="center" vertical="center" wrapText="1"/>
    </xf>
    <xf numFmtId="0" fontId="14" fillId="3" borderId="51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left" vertical="center"/>
    </xf>
    <xf numFmtId="0" fontId="3" fillId="2" borderId="49" xfId="0" applyFont="1" applyFill="1" applyBorder="1" applyAlignment="1">
      <alignment horizontal="left" vertical="center"/>
    </xf>
    <xf numFmtId="0" fontId="3" fillId="2" borderId="52" xfId="0" applyFont="1" applyFill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1" fillId="0" borderId="51" xfId="0" applyFont="1" applyBorder="1" applyAlignment="1">
      <alignment horizontal="left" vertical="center"/>
    </xf>
    <xf numFmtId="0" fontId="1" fillId="11" borderId="44" xfId="0" applyFont="1" applyFill="1" applyBorder="1" applyAlignment="1">
      <alignment horizontal="left" vertical="center"/>
    </xf>
    <xf numFmtId="0" fontId="1" fillId="11" borderId="51" xfId="0" applyFont="1" applyFill="1" applyBorder="1" applyAlignment="1">
      <alignment horizontal="left" vertical="center"/>
    </xf>
    <xf numFmtId="0" fontId="4" fillId="0" borderId="29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/>
    </xf>
    <xf numFmtId="0" fontId="4" fillId="2" borderId="38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28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horizontal="left" vertical="top" wrapText="1"/>
    </xf>
    <xf numFmtId="0" fontId="4" fillId="2" borderId="26" xfId="0" applyFont="1" applyFill="1" applyBorder="1" applyAlignment="1">
      <alignment horizontal="left" vertical="top" wrapText="1"/>
    </xf>
    <xf numFmtId="0" fontId="4" fillId="2" borderId="28" xfId="0" applyFont="1" applyFill="1" applyBorder="1" applyAlignment="1">
      <alignment horizontal="left" vertical="top" wrapText="1"/>
    </xf>
    <xf numFmtId="0" fontId="4" fillId="2" borderId="29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30" xfId="0" applyFont="1" applyFill="1" applyBorder="1" applyAlignment="1">
      <alignment horizontal="left" vertical="top" wrapText="1"/>
    </xf>
    <xf numFmtId="0" fontId="4" fillId="2" borderId="31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32" xfId="0" applyFont="1" applyFill="1" applyBorder="1" applyAlignment="1">
      <alignment horizontal="left" vertical="top" wrapText="1"/>
    </xf>
    <xf numFmtId="0" fontId="4" fillId="7" borderId="46" xfId="0" applyFont="1" applyFill="1" applyBorder="1" applyAlignment="1">
      <alignment horizontal="center"/>
    </xf>
    <xf numFmtId="0" fontId="4" fillId="7" borderId="18" xfId="0" applyFont="1" applyFill="1" applyBorder="1" applyAlignment="1">
      <alignment horizontal="center"/>
    </xf>
    <xf numFmtId="0" fontId="4" fillId="0" borderId="46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13" fillId="2" borderId="46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29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4" fillId="0" borderId="31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32" xfId="0" applyFont="1" applyBorder="1" applyAlignment="1">
      <alignment horizontal="left" vertical="top"/>
    </xf>
    <xf numFmtId="0" fontId="4" fillId="0" borderId="4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2" borderId="45" xfId="0" applyFont="1" applyFill="1" applyBorder="1" applyAlignment="1">
      <alignment horizontal="left" vertical="center" wrapText="1"/>
    </xf>
    <xf numFmtId="0" fontId="4" fillId="2" borderId="49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1" fillId="2" borderId="37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53" xfId="0" applyFont="1" applyFill="1" applyBorder="1" applyAlignment="1">
      <alignment horizontal="left" vertical="top" wrapText="1"/>
    </xf>
    <xf numFmtId="0" fontId="2" fillId="3" borderId="27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0" fillId="0" borderId="27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32" xfId="0" applyBorder="1" applyAlignment="1">
      <alignment horizontal="left" vertical="top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5 2" xf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1</xdr:col>
          <xdr:colOff>304800</xdr:colOff>
          <xdr:row>5</xdr:row>
          <xdr:rowOff>137160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29</xdr:row>
          <xdr:rowOff>45720</xdr:rowOff>
        </xdr:from>
        <xdr:to>
          <xdr:col>4</xdr:col>
          <xdr:colOff>99060</xdr:colOff>
          <xdr:row>29</xdr:row>
          <xdr:rowOff>228600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PFC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29</xdr:row>
          <xdr:rowOff>45720</xdr:rowOff>
        </xdr:from>
        <xdr:to>
          <xdr:col>5</xdr:col>
          <xdr:colOff>609600</xdr:colOff>
          <xdr:row>29</xdr:row>
          <xdr:rowOff>220980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487680</xdr:colOff>
          <xdr:row>29</xdr:row>
          <xdr:rowOff>45720</xdr:rowOff>
        </xdr:from>
        <xdr:to>
          <xdr:col>7</xdr:col>
          <xdr:colOff>114300</xdr:colOff>
          <xdr:row>29</xdr:row>
          <xdr:rowOff>228600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99060</xdr:colOff>
          <xdr:row>29</xdr:row>
          <xdr:rowOff>45720</xdr:rowOff>
        </xdr:from>
        <xdr:to>
          <xdr:col>8</xdr:col>
          <xdr:colOff>1013460</xdr:colOff>
          <xdr:row>29</xdr:row>
          <xdr:rowOff>228600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Unknown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7</xdr:row>
          <xdr:rowOff>190500</xdr:rowOff>
        </xdr:from>
        <xdr:to>
          <xdr:col>2</xdr:col>
          <xdr:colOff>304800</xdr:colOff>
          <xdr:row>7</xdr:row>
          <xdr:rowOff>342900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297180</xdr:colOff>
          <xdr:row>7</xdr:row>
          <xdr:rowOff>182880</xdr:rowOff>
        </xdr:from>
        <xdr:to>
          <xdr:col>3</xdr:col>
          <xdr:colOff>0</xdr:colOff>
          <xdr:row>7</xdr:row>
          <xdr:rowOff>365760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464820</xdr:colOff>
          <xdr:row>4</xdr:row>
          <xdr:rowOff>7620</xdr:rowOff>
        </xdr:from>
        <xdr:to>
          <xdr:col>9</xdr:col>
          <xdr:colOff>800100</xdr:colOff>
          <xdr:row>4</xdr:row>
          <xdr:rowOff>160020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792480</xdr:colOff>
          <xdr:row>4</xdr:row>
          <xdr:rowOff>7620</xdr:rowOff>
        </xdr:from>
        <xdr:to>
          <xdr:col>9</xdr:col>
          <xdr:colOff>1059180</xdr:colOff>
          <xdr:row>4</xdr:row>
          <xdr:rowOff>152400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ft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F5" sqref="F5"/>
    </sheetView>
  </sheetViews>
  <sheetFormatPr defaultRowHeight="14.4" x14ac:dyDescent="0.3"/>
  <sheetData>
    <row r="1" spans="1:1" x14ac:dyDescent="0.3">
      <c r="A1" t="s">
        <v>201</v>
      </c>
    </row>
  </sheetData>
  <pageMargins left="0.7" right="0.7" top="0.75" bottom="0.75" header="0.3" footer="0.3"/>
  <pageSetup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Exch.Document.7" dvAspect="DVASPECT_ICON" shapeId="10241" r:id="rId4">
          <objectPr defaultSize="0" r:id="rId5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1</xdr:col>
                <xdr:colOff>304800</xdr:colOff>
                <xdr:row>5</xdr:row>
                <xdr:rowOff>137160</xdr:rowOff>
              </to>
            </anchor>
          </objectPr>
        </oleObject>
      </mc:Choice>
      <mc:Fallback>
        <oleObject progId="AcroExch.Document.7" dvAspect="DVASPECT_ICON" shapeId="1024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</sheetPr>
  <dimension ref="A1:J41"/>
  <sheetViews>
    <sheetView view="pageLayout" topLeftCell="A4" zoomScaleNormal="100" workbookViewId="0">
      <selection activeCell="A13" sqref="A13:J25"/>
    </sheetView>
  </sheetViews>
  <sheetFormatPr defaultRowHeight="14.4" x14ac:dyDescent="0.3"/>
  <cols>
    <col min="1" max="1" width="8.109375" customWidth="1"/>
    <col min="2" max="2" width="7.5546875" customWidth="1"/>
    <col min="3" max="3" width="8" customWidth="1"/>
    <col min="4" max="4" width="4.5546875" customWidth="1"/>
    <col min="5" max="5" width="4.6640625" customWidth="1"/>
    <col min="6" max="6" width="9.33203125" customWidth="1"/>
    <col min="7" max="7" width="9.44140625" customWidth="1"/>
    <col min="8" max="8" width="7.88671875" customWidth="1"/>
    <col min="9" max="9" width="15.33203125" customWidth="1"/>
    <col min="10" max="10" width="15.5546875" customWidth="1"/>
  </cols>
  <sheetData>
    <row r="1" spans="1:10" ht="18" customHeight="1" x14ac:dyDescent="0.25">
      <c r="A1" s="203" t="s">
        <v>0</v>
      </c>
      <c r="B1" s="203"/>
      <c r="C1" s="203"/>
      <c r="D1" s="203"/>
      <c r="E1" s="203"/>
      <c r="F1" s="203"/>
      <c r="G1" s="203"/>
      <c r="H1" s="203"/>
      <c r="I1" s="203"/>
      <c r="J1" s="203"/>
    </row>
    <row r="2" spans="1:10" ht="17.25" customHeight="1" x14ac:dyDescent="0.25">
      <c r="A2" s="73" t="s">
        <v>1</v>
      </c>
      <c r="B2" s="179"/>
      <c r="C2" s="179"/>
      <c r="D2" s="179"/>
      <c r="E2" s="181"/>
      <c r="F2" s="73" t="s">
        <v>15</v>
      </c>
      <c r="G2" s="179"/>
      <c r="H2" s="181"/>
      <c r="I2" s="73" t="s">
        <v>16</v>
      </c>
      <c r="J2" s="166"/>
    </row>
    <row r="3" spans="1:10" ht="17.25" customHeight="1" x14ac:dyDescent="0.25">
      <c r="A3" s="73" t="s">
        <v>2</v>
      </c>
      <c r="B3" s="179"/>
      <c r="C3" s="179"/>
      <c r="D3" s="179"/>
      <c r="E3" s="179"/>
      <c r="F3" s="179"/>
      <c r="G3" s="179"/>
      <c r="H3" s="181"/>
      <c r="I3" s="73" t="s">
        <v>17</v>
      </c>
      <c r="J3" s="167"/>
    </row>
    <row r="4" spans="1:10" ht="17.25" customHeight="1" x14ac:dyDescent="0.25">
      <c r="A4" s="177" t="s">
        <v>3</v>
      </c>
      <c r="B4" s="183"/>
      <c r="C4" s="179"/>
      <c r="D4" s="179"/>
      <c r="E4" s="179"/>
      <c r="F4" s="179"/>
      <c r="G4" s="179"/>
      <c r="H4" s="179"/>
      <c r="I4" s="179"/>
      <c r="J4" s="181"/>
    </row>
    <row r="5" spans="1:10" ht="15" x14ac:dyDescent="0.25">
      <c r="A5" s="190" t="s">
        <v>4</v>
      </c>
      <c r="B5" s="191"/>
      <c r="C5" s="191"/>
      <c r="D5" s="192"/>
      <c r="E5" s="190" t="s">
        <v>13</v>
      </c>
      <c r="F5" s="191"/>
      <c r="G5" s="192"/>
      <c r="H5" s="190" t="s">
        <v>14</v>
      </c>
      <c r="I5" s="192"/>
      <c r="J5" s="72" t="s">
        <v>153</v>
      </c>
    </row>
    <row r="6" spans="1:10" x14ac:dyDescent="0.3">
      <c r="A6" s="194"/>
      <c r="B6" s="195"/>
      <c r="C6" s="195"/>
      <c r="D6" s="196"/>
      <c r="E6" s="194"/>
      <c r="F6" s="195"/>
      <c r="G6" s="196"/>
      <c r="H6" s="194"/>
      <c r="I6" s="196"/>
      <c r="J6" s="200"/>
    </row>
    <row r="7" spans="1:10" x14ac:dyDescent="0.3">
      <c r="A7" s="197"/>
      <c r="B7" s="198"/>
      <c r="C7" s="198"/>
      <c r="D7" s="199"/>
      <c r="E7" s="197"/>
      <c r="F7" s="198"/>
      <c r="G7" s="199"/>
      <c r="H7" s="197"/>
      <c r="I7" s="199"/>
      <c r="J7" s="201"/>
    </row>
    <row r="8" spans="1:10" ht="30" customHeight="1" x14ac:dyDescent="0.25">
      <c r="A8" s="168" t="s">
        <v>5</v>
      </c>
      <c r="B8" s="168" t="s">
        <v>6</v>
      </c>
      <c r="C8" s="169" t="s">
        <v>154</v>
      </c>
      <c r="D8" s="170"/>
      <c r="E8" s="202" t="s">
        <v>7</v>
      </c>
      <c r="F8" s="202"/>
      <c r="G8" s="202"/>
      <c r="H8" s="202" t="s">
        <v>8</v>
      </c>
      <c r="I8" s="202"/>
      <c r="J8" s="168" t="s">
        <v>11</v>
      </c>
    </row>
    <row r="9" spans="1:10" ht="15.75" customHeight="1" x14ac:dyDescent="0.25">
      <c r="A9" s="171">
        <v>1</v>
      </c>
      <c r="B9" s="171"/>
      <c r="C9" s="172"/>
      <c r="D9" s="173" t="s">
        <v>10</v>
      </c>
      <c r="E9" s="182"/>
      <c r="F9" s="182"/>
      <c r="G9" s="182"/>
      <c r="H9" s="182"/>
      <c r="I9" s="182"/>
      <c r="J9" s="171"/>
    </row>
    <row r="10" spans="1:10" ht="15.75" customHeight="1" x14ac:dyDescent="0.3">
      <c r="A10" s="171">
        <v>2</v>
      </c>
      <c r="B10" s="171"/>
      <c r="C10" s="172"/>
      <c r="D10" s="173" t="s">
        <v>10</v>
      </c>
      <c r="E10" s="182"/>
      <c r="F10" s="182"/>
      <c r="G10" s="182"/>
      <c r="H10" s="182"/>
      <c r="I10" s="182"/>
      <c r="J10" s="160" t="s">
        <v>12</v>
      </c>
    </row>
    <row r="11" spans="1:10" ht="15.75" customHeight="1" x14ac:dyDescent="0.25">
      <c r="A11" s="171">
        <v>3</v>
      </c>
      <c r="B11" s="171"/>
      <c r="C11" s="172"/>
      <c r="D11" s="173" t="s">
        <v>10</v>
      </c>
      <c r="E11" s="182"/>
      <c r="F11" s="182"/>
      <c r="G11" s="182"/>
      <c r="H11" s="182"/>
      <c r="I11" s="182"/>
      <c r="J11" s="171"/>
    </row>
    <row r="12" spans="1:10" ht="15" x14ac:dyDescent="0.25">
      <c r="A12" s="190" t="s">
        <v>9</v>
      </c>
      <c r="B12" s="191"/>
      <c r="C12" s="191"/>
      <c r="D12" s="191"/>
      <c r="E12" s="191"/>
      <c r="F12" s="191"/>
      <c r="G12" s="191"/>
      <c r="H12" s="191"/>
      <c r="I12" s="191"/>
      <c r="J12" s="192"/>
    </row>
    <row r="13" spans="1:10" x14ac:dyDescent="0.3">
      <c r="A13" s="184"/>
      <c r="B13" s="185"/>
      <c r="C13" s="185"/>
      <c r="D13" s="185"/>
      <c r="E13" s="185"/>
      <c r="F13" s="185"/>
      <c r="G13" s="185"/>
      <c r="H13" s="185"/>
      <c r="I13" s="185"/>
      <c r="J13" s="186"/>
    </row>
    <row r="14" spans="1:10" x14ac:dyDescent="0.3">
      <c r="A14" s="184"/>
      <c r="B14" s="185"/>
      <c r="C14" s="185"/>
      <c r="D14" s="185"/>
      <c r="E14" s="185"/>
      <c r="F14" s="185"/>
      <c r="G14" s="185"/>
      <c r="H14" s="185"/>
      <c r="I14" s="185"/>
      <c r="J14" s="186"/>
    </row>
    <row r="15" spans="1:10" x14ac:dyDescent="0.3">
      <c r="A15" s="184"/>
      <c r="B15" s="185"/>
      <c r="C15" s="185"/>
      <c r="D15" s="185"/>
      <c r="E15" s="185"/>
      <c r="F15" s="185"/>
      <c r="G15" s="185"/>
      <c r="H15" s="185"/>
      <c r="I15" s="185"/>
      <c r="J15" s="186"/>
    </row>
    <row r="16" spans="1:10" x14ac:dyDescent="0.3">
      <c r="A16" s="184"/>
      <c r="B16" s="185"/>
      <c r="C16" s="185"/>
      <c r="D16" s="185"/>
      <c r="E16" s="185"/>
      <c r="F16" s="185"/>
      <c r="G16" s="185"/>
      <c r="H16" s="185"/>
      <c r="I16" s="185"/>
      <c r="J16" s="186"/>
    </row>
    <row r="17" spans="1:10" x14ac:dyDescent="0.3">
      <c r="A17" s="184"/>
      <c r="B17" s="185"/>
      <c r="C17" s="185"/>
      <c r="D17" s="185"/>
      <c r="E17" s="185"/>
      <c r="F17" s="185"/>
      <c r="G17" s="185"/>
      <c r="H17" s="185"/>
      <c r="I17" s="185"/>
      <c r="J17" s="186"/>
    </row>
    <row r="18" spans="1:10" x14ac:dyDescent="0.3">
      <c r="A18" s="184"/>
      <c r="B18" s="185"/>
      <c r="C18" s="185"/>
      <c r="D18" s="185"/>
      <c r="E18" s="185"/>
      <c r="F18" s="185"/>
      <c r="G18" s="185"/>
      <c r="H18" s="185"/>
      <c r="I18" s="185"/>
      <c r="J18" s="186"/>
    </row>
    <row r="19" spans="1:10" x14ac:dyDescent="0.3">
      <c r="A19" s="184"/>
      <c r="B19" s="185"/>
      <c r="C19" s="185"/>
      <c r="D19" s="185"/>
      <c r="E19" s="185"/>
      <c r="F19" s="185"/>
      <c r="G19" s="185"/>
      <c r="H19" s="185"/>
      <c r="I19" s="185"/>
      <c r="J19" s="186"/>
    </row>
    <row r="20" spans="1:10" x14ac:dyDescent="0.3">
      <c r="A20" s="184"/>
      <c r="B20" s="185"/>
      <c r="C20" s="185"/>
      <c r="D20" s="185"/>
      <c r="E20" s="185"/>
      <c r="F20" s="185"/>
      <c r="G20" s="185"/>
      <c r="H20" s="185"/>
      <c r="I20" s="185"/>
      <c r="J20" s="186"/>
    </row>
    <row r="21" spans="1:10" x14ac:dyDescent="0.3">
      <c r="A21" s="184"/>
      <c r="B21" s="185"/>
      <c r="C21" s="185"/>
      <c r="D21" s="185"/>
      <c r="E21" s="185"/>
      <c r="F21" s="185"/>
      <c r="G21" s="185"/>
      <c r="H21" s="185"/>
      <c r="I21" s="185"/>
      <c r="J21" s="186"/>
    </row>
    <row r="22" spans="1:10" x14ac:dyDescent="0.3">
      <c r="A22" s="184"/>
      <c r="B22" s="185"/>
      <c r="C22" s="185"/>
      <c r="D22" s="185"/>
      <c r="E22" s="185"/>
      <c r="F22" s="185"/>
      <c r="G22" s="185"/>
      <c r="H22" s="185"/>
      <c r="I22" s="185"/>
      <c r="J22" s="186"/>
    </row>
    <row r="23" spans="1:10" x14ac:dyDescent="0.3">
      <c r="A23" s="184"/>
      <c r="B23" s="185"/>
      <c r="C23" s="185"/>
      <c r="D23" s="185"/>
      <c r="E23" s="185"/>
      <c r="F23" s="185"/>
      <c r="G23" s="185"/>
      <c r="H23" s="185"/>
      <c r="I23" s="185"/>
      <c r="J23" s="186"/>
    </row>
    <row r="24" spans="1:10" x14ac:dyDescent="0.3">
      <c r="A24" s="184"/>
      <c r="B24" s="185"/>
      <c r="C24" s="185"/>
      <c r="D24" s="185"/>
      <c r="E24" s="185"/>
      <c r="F24" s="185"/>
      <c r="G24" s="185"/>
      <c r="H24" s="185"/>
      <c r="I24" s="185"/>
      <c r="J24" s="186"/>
    </row>
    <row r="25" spans="1:10" x14ac:dyDescent="0.3">
      <c r="A25" s="187"/>
      <c r="B25" s="188"/>
      <c r="C25" s="188"/>
      <c r="D25" s="188"/>
      <c r="E25" s="188"/>
      <c r="F25" s="188"/>
      <c r="G25" s="188"/>
      <c r="H25" s="188"/>
      <c r="I25" s="188"/>
      <c r="J25" s="189"/>
    </row>
    <row r="26" spans="1:10" ht="20.25" customHeight="1" x14ac:dyDescent="0.25">
      <c r="A26" s="177" t="s">
        <v>23</v>
      </c>
      <c r="B26" s="183"/>
      <c r="C26" s="179"/>
      <c r="D26" s="179"/>
      <c r="E26" s="179"/>
      <c r="F26" s="181"/>
      <c r="G26" s="177" t="s">
        <v>26</v>
      </c>
      <c r="H26" s="183"/>
      <c r="I26" s="179"/>
      <c r="J26" s="181"/>
    </row>
    <row r="27" spans="1:10" ht="20.25" customHeight="1" x14ac:dyDescent="0.25">
      <c r="A27" s="177" t="s">
        <v>24</v>
      </c>
      <c r="B27" s="183"/>
      <c r="C27" s="179"/>
      <c r="D27" s="179"/>
      <c r="E27" s="179"/>
      <c r="F27" s="181"/>
      <c r="G27" s="177" t="s">
        <v>27</v>
      </c>
      <c r="H27" s="183"/>
      <c r="I27" s="179"/>
      <c r="J27" s="181"/>
    </row>
    <row r="28" spans="1:10" ht="20.25" customHeight="1" thickBot="1" x14ac:dyDescent="0.3">
      <c r="A28" s="177" t="s">
        <v>25</v>
      </c>
      <c r="B28" s="178"/>
      <c r="C28" s="179"/>
      <c r="D28" s="180"/>
      <c r="E28" s="179"/>
      <c r="F28" s="181"/>
      <c r="G28" s="177" t="s">
        <v>22</v>
      </c>
      <c r="H28" s="183"/>
      <c r="I28" s="183"/>
      <c r="J28" s="174"/>
    </row>
    <row r="29" spans="1:10" ht="20.25" customHeight="1" thickBot="1" x14ac:dyDescent="0.3">
      <c r="A29" s="73" t="s">
        <v>155</v>
      </c>
      <c r="B29" s="57"/>
      <c r="C29" s="45" t="s">
        <v>107</v>
      </c>
      <c r="D29" s="57"/>
      <c r="E29" s="55" t="s">
        <v>108</v>
      </c>
      <c r="F29" s="56"/>
      <c r="G29" s="177" t="s">
        <v>28</v>
      </c>
      <c r="H29" s="183"/>
      <c r="I29" s="179"/>
      <c r="J29" s="181"/>
    </row>
    <row r="30" spans="1:10" ht="20.25" customHeight="1" x14ac:dyDescent="0.25">
      <c r="A30" s="204" t="s">
        <v>156</v>
      </c>
      <c r="B30" s="205"/>
      <c r="C30" s="206"/>
      <c r="D30" s="205"/>
      <c r="E30" s="206"/>
      <c r="F30" s="206"/>
      <c r="G30" s="206"/>
      <c r="H30" s="206"/>
      <c r="I30" s="206"/>
      <c r="J30" s="206"/>
    </row>
    <row r="31" spans="1:10" ht="15" x14ac:dyDescent="0.25">
      <c r="A31" s="190" t="s">
        <v>21</v>
      </c>
      <c r="B31" s="191"/>
      <c r="C31" s="191"/>
      <c r="D31" s="191"/>
      <c r="E31" s="191"/>
      <c r="F31" s="191"/>
      <c r="G31" s="192"/>
      <c r="H31" s="193" t="s">
        <v>18</v>
      </c>
      <c r="I31" s="193"/>
      <c r="J31" s="193"/>
    </row>
    <row r="32" spans="1:10" ht="15.75" customHeight="1" x14ac:dyDescent="0.3">
      <c r="A32" s="184"/>
      <c r="B32" s="185"/>
      <c r="C32" s="185"/>
      <c r="D32" s="185"/>
      <c r="E32" s="185"/>
      <c r="F32" s="185"/>
      <c r="G32" s="186"/>
      <c r="H32" s="175" t="s">
        <v>19</v>
      </c>
      <c r="I32" s="193" t="s">
        <v>20</v>
      </c>
      <c r="J32" s="193"/>
    </row>
    <row r="33" spans="1:10" ht="18.75" customHeight="1" x14ac:dyDescent="0.3">
      <c r="A33" s="184"/>
      <c r="B33" s="185"/>
      <c r="C33" s="185"/>
      <c r="D33" s="185"/>
      <c r="E33" s="185"/>
      <c r="F33" s="185"/>
      <c r="G33" s="186"/>
      <c r="H33" s="171"/>
      <c r="I33" s="182"/>
      <c r="J33" s="182"/>
    </row>
    <row r="34" spans="1:10" ht="18.75" customHeight="1" x14ac:dyDescent="0.3">
      <c r="A34" s="184"/>
      <c r="B34" s="185"/>
      <c r="C34" s="185"/>
      <c r="D34" s="185"/>
      <c r="E34" s="185"/>
      <c r="F34" s="185"/>
      <c r="G34" s="186"/>
      <c r="H34" s="171"/>
      <c r="I34" s="182"/>
      <c r="J34" s="182"/>
    </row>
    <row r="35" spans="1:10" ht="18.75" customHeight="1" x14ac:dyDescent="0.3">
      <c r="A35" s="184"/>
      <c r="B35" s="185"/>
      <c r="C35" s="185"/>
      <c r="D35" s="185"/>
      <c r="E35" s="185"/>
      <c r="F35" s="185"/>
      <c r="G35" s="186"/>
      <c r="H35" s="171"/>
      <c r="I35" s="182"/>
      <c r="J35" s="182"/>
    </row>
    <row r="36" spans="1:10" ht="18.75" customHeight="1" x14ac:dyDescent="0.3">
      <c r="A36" s="184"/>
      <c r="B36" s="185"/>
      <c r="C36" s="185"/>
      <c r="D36" s="185"/>
      <c r="E36" s="185"/>
      <c r="F36" s="185"/>
      <c r="G36" s="186"/>
      <c r="H36" s="171"/>
      <c r="I36" s="182"/>
      <c r="J36" s="182"/>
    </row>
    <row r="37" spans="1:10" ht="18.75" customHeight="1" x14ac:dyDescent="0.3">
      <c r="A37" s="184"/>
      <c r="B37" s="185"/>
      <c r="C37" s="185"/>
      <c r="D37" s="185"/>
      <c r="E37" s="185"/>
      <c r="F37" s="185"/>
      <c r="G37" s="186"/>
      <c r="H37" s="171"/>
      <c r="I37" s="182"/>
      <c r="J37" s="182"/>
    </row>
    <row r="38" spans="1:10" ht="18.75" customHeight="1" x14ac:dyDescent="0.3">
      <c r="A38" s="184"/>
      <c r="B38" s="185"/>
      <c r="C38" s="185"/>
      <c r="D38" s="185"/>
      <c r="E38" s="185"/>
      <c r="F38" s="185"/>
      <c r="G38" s="186"/>
      <c r="H38" s="171"/>
      <c r="I38" s="182"/>
      <c r="J38" s="182"/>
    </row>
    <row r="39" spans="1:10" ht="18.75" customHeight="1" x14ac:dyDescent="0.3">
      <c r="A39" s="184"/>
      <c r="B39" s="185"/>
      <c r="C39" s="185"/>
      <c r="D39" s="185"/>
      <c r="E39" s="185"/>
      <c r="F39" s="185"/>
      <c r="G39" s="186"/>
      <c r="H39" s="171"/>
      <c r="I39" s="182"/>
      <c r="J39" s="182"/>
    </row>
    <row r="40" spans="1:10" ht="18.75" customHeight="1" x14ac:dyDescent="0.3">
      <c r="A40" s="187"/>
      <c r="B40" s="188"/>
      <c r="C40" s="188"/>
      <c r="D40" s="188"/>
      <c r="E40" s="188"/>
      <c r="F40" s="188"/>
      <c r="G40" s="189"/>
      <c r="H40" s="171"/>
      <c r="I40" s="182"/>
      <c r="J40" s="182"/>
    </row>
    <row r="41" spans="1:10" x14ac:dyDescent="0.3">
      <c r="A41" s="8"/>
    </row>
  </sheetData>
  <mergeCells count="49">
    <mergeCell ref="E10:G10"/>
    <mergeCell ref="I32:J32"/>
    <mergeCell ref="C27:F27"/>
    <mergeCell ref="I27:J27"/>
    <mergeCell ref="I38:J38"/>
    <mergeCell ref="I34:J34"/>
    <mergeCell ref="I35:J35"/>
    <mergeCell ref="I36:J36"/>
    <mergeCell ref="A1:J1"/>
    <mergeCell ref="I39:J39"/>
    <mergeCell ref="B2:E2"/>
    <mergeCell ref="G2:H2"/>
    <mergeCell ref="G28:I28"/>
    <mergeCell ref="B3:H3"/>
    <mergeCell ref="A27:B27"/>
    <mergeCell ref="G27:H27"/>
    <mergeCell ref="G26:H26"/>
    <mergeCell ref="C4:J4"/>
    <mergeCell ref="A4:B4"/>
    <mergeCell ref="A5:D5"/>
    <mergeCell ref="E5:G5"/>
    <mergeCell ref="A30:J30"/>
    <mergeCell ref="I33:J33"/>
    <mergeCell ref="H8:I8"/>
    <mergeCell ref="H5:I5"/>
    <mergeCell ref="A13:J25"/>
    <mergeCell ref="A12:J12"/>
    <mergeCell ref="A26:B26"/>
    <mergeCell ref="C26:F26"/>
    <mergeCell ref="I26:J26"/>
    <mergeCell ref="E11:G11"/>
    <mergeCell ref="A6:D7"/>
    <mergeCell ref="H9:I9"/>
    <mergeCell ref="H10:I10"/>
    <mergeCell ref="E6:G7"/>
    <mergeCell ref="H6:I7"/>
    <mergeCell ref="J6:J7"/>
    <mergeCell ref="E8:G8"/>
    <mergeCell ref="H11:I11"/>
    <mergeCell ref="E9:G9"/>
    <mergeCell ref="A28:B28"/>
    <mergeCell ref="C28:F28"/>
    <mergeCell ref="I37:J37"/>
    <mergeCell ref="G29:H29"/>
    <mergeCell ref="I29:J29"/>
    <mergeCell ref="A32:G40"/>
    <mergeCell ref="A31:G31"/>
    <mergeCell ref="I40:J40"/>
    <mergeCell ref="H31:J31"/>
  </mergeCells>
  <pageMargins left="0.7" right="0.7" top="0.75" bottom="0.75" header="0.3" footer="0.3"/>
  <pageSetup orientation="portrait" verticalDpi="0" r:id="rId1"/>
  <headerFooter>
    <oddHeader>&amp;L&amp;"-,Bold"&amp;10&amp;USage-Grouse Habitat Assessment Framework&amp;U
&amp;"-,Regular"Plot Metadata Worksheet&amp;R&amp;"-,Bold"&amp;10Version 3</oddHeader>
    <oddFooter>&amp;L&amp;"-,Bold"&amp;10Printed &amp;D&amp;R&amp;"-,Bold"&amp;10Page &amp;P of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81" r:id="rId4" name="Check Box 9">
              <controlPr defaultSize="0" autoFill="0" autoLine="0" autoPict="0">
                <anchor moveWithCells="1">
                  <from>
                    <xdr:col>3</xdr:col>
                    <xdr:colOff>114300</xdr:colOff>
                    <xdr:row>29</xdr:row>
                    <xdr:rowOff>45720</xdr:rowOff>
                  </from>
                  <to>
                    <xdr:col>4</xdr:col>
                    <xdr:colOff>99060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5" name="Check Box 10">
              <controlPr defaultSize="0" autoFill="0" autoLine="0" autoPict="0">
                <anchor moveWithCells="1">
                  <from>
                    <xdr:col>5</xdr:col>
                    <xdr:colOff>304800</xdr:colOff>
                    <xdr:row>29</xdr:row>
                    <xdr:rowOff>45720</xdr:rowOff>
                  </from>
                  <to>
                    <xdr:col>5</xdr:col>
                    <xdr:colOff>609600</xdr:colOff>
                    <xdr:row>29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6" name="Check Box 11">
              <controlPr defaultSize="0" autoFill="0" autoLine="0" autoPict="0">
                <anchor moveWithCells="1">
                  <from>
                    <xdr:col>6</xdr:col>
                    <xdr:colOff>487680</xdr:colOff>
                    <xdr:row>29</xdr:row>
                    <xdr:rowOff>45720</xdr:rowOff>
                  </from>
                  <to>
                    <xdr:col>7</xdr:col>
                    <xdr:colOff>114300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7" name="Check Box 12">
              <controlPr defaultSize="0" autoFill="0" autoLine="0" autoPict="0">
                <anchor moveWithCells="1">
                  <from>
                    <xdr:col>8</xdr:col>
                    <xdr:colOff>99060</xdr:colOff>
                    <xdr:row>29</xdr:row>
                    <xdr:rowOff>45720</xdr:rowOff>
                  </from>
                  <to>
                    <xdr:col>8</xdr:col>
                    <xdr:colOff>1013460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8" name="Check Box 13">
              <controlPr defaultSize="0" autoFill="0" autoLine="0" autoPict="0">
                <anchor moveWithCells="1">
                  <from>
                    <xdr:col>1</xdr:col>
                    <xdr:colOff>518160</xdr:colOff>
                    <xdr:row>7</xdr:row>
                    <xdr:rowOff>190500</xdr:rowOff>
                  </from>
                  <to>
                    <xdr:col>2</xdr:col>
                    <xdr:colOff>304800</xdr:colOff>
                    <xdr:row>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9" name="Check Box 14">
              <controlPr defaultSize="0" autoFill="0" autoLine="0" autoPict="0">
                <anchor moveWithCells="1">
                  <from>
                    <xdr:col>2</xdr:col>
                    <xdr:colOff>297180</xdr:colOff>
                    <xdr:row>7</xdr:row>
                    <xdr:rowOff>182880</xdr:rowOff>
                  </from>
                  <to>
                    <xdr:col>3</xdr:col>
                    <xdr:colOff>0</xdr:colOff>
                    <xdr:row>7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0" name="Check Box 15">
              <controlPr defaultSize="0" autoFill="0" autoLine="0" autoPict="0">
                <anchor moveWithCells="1">
                  <from>
                    <xdr:col>9</xdr:col>
                    <xdr:colOff>464820</xdr:colOff>
                    <xdr:row>4</xdr:row>
                    <xdr:rowOff>7620</xdr:rowOff>
                  </from>
                  <to>
                    <xdr:col>9</xdr:col>
                    <xdr:colOff>800100</xdr:colOff>
                    <xdr:row>4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1" name="Check Box 16">
              <controlPr defaultSize="0" autoFill="0" autoLine="0" autoPict="0">
                <anchor moveWithCells="1">
                  <from>
                    <xdr:col>9</xdr:col>
                    <xdr:colOff>792480</xdr:colOff>
                    <xdr:row>4</xdr:row>
                    <xdr:rowOff>7620</xdr:rowOff>
                  </from>
                  <to>
                    <xdr:col>9</xdr:col>
                    <xdr:colOff>1059180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V58"/>
  <sheetViews>
    <sheetView view="pageLayout" topLeftCell="A34" zoomScaleNormal="100" workbookViewId="0">
      <selection activeCell="A54" sqref="A54:D54"/>
    </sheetView>
  </sheetViews>
  <sheetFormatPr defaultRowHeight="14.4" x14ac:dyDescent="0.3"/>
  <cols>
    <col min="1" max="1" width="9.33203125" style="43" customWidth="1"/>
    <col min="2" max="2" width="10.33203125" customWidth="1"/>
    <col min="3" max="3" width="10.33203125" style="96" customWidth="1"/>
    <col min="4" max="4" width="10.88671875" style="96" customWidth="1"/>
    <col min="5" max="29" width="3.6640625" customWidth="1"/>
    <col min="32" max="32" width="8.109375" customWidth="1"/>
    <col min="33" max="38" width="9.88671875" style="45" bestFit="1" customWidth="1"/>
    <col min="39" max="39" width="13.109375" bestFit="1" customWidth="1"/>
    <col min="40" max="40" width="12.109375" bestFit="1" customWidth="1"/>
    <col min="41" max="41" width="8.5546875" customWidth="1"/>
    <col min="42" max="43" width="10.5546875" bestFit="1" customWidth="1"/>
    <col min="44" max="44" width="10" bestFit="1" customWidth="1"/>
    <col min="45" max="46" width="6.88671875" customWidth="1"/>
  </cols>
  <sheetData>
    <row r="1" spans="1:48" ht="18.75" customHeight="1" x14ac:dyDescent="0.25">
      <c r="A1" s="211" t="s">
        <v>123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3"/>
    </row>
    <row r="2" spans="1:48" ht="13.5" customHeight="1" x14ac:dyDescent="0.25">
      <c r="A2" s="136" t="s">
        <v>30</v>
      </c>
      <c r="B2" s="137">
        <f>PlotMetadata!J3</f>
        <v>0</v>
      </c>
      <c r="C2" s="207" t="s">
        <v>1</v>
      </c>
      <c r="D2" s="208"/>
      <c r="E2" s="209">
        <f>PlotMetadata!BM8</f>
        <v>0</v>
      </c>
      <c r="F2" s="209"/>
      <c r="G2" s="209"/>
      <c r="H2" s="209"/>
      <c r="I2" s="210"/>
      <c r="J2" s="207" t="s">
        <v>2</v>
      </c>
      <c r="K2" s="208"/>
      <c r="L2" s="209">
        <f>PlotMetadata!BM9</f>
        <v>0</v>
      </c>
      <c r="M2" s="209"/>
      <c r="N2" s="209"/>
      <c r="O2" s="209"/>
      <c r="P2" s="209"/>
      <c r="Q2" s="210"/>
      <c r="R2" s="218" t="s">
        <v>3</v>
      </c>
      <c r="S2" s="219"/>
      <c r="T2" s="219"/>
      <c r="U2" s="214">
        <f>PlotMetadata!C4</f>
        <v>0</v>
      </c>
      <c r="V2" s="214"/>
      <c r="W2" s="214"/>
      <c r="X2" s="214"/>
      <c r="Y2" s="214"/>
      <c r="Z2" s="214"/>
      <c r="AA2" s="214"/>
      <c r="AB2" s="214"/>
      <c r="AC2" s="214"/>
      <c r="AD2" s="214"/>
      <c r="AE2" s="214"/>
      <c r="AF2" s="215"/>
      <c r="AG2"/>
      <c r="AH2"/>
      <c r="AI2"/>
      <c r="AJ2"/>
      <c r="AK2"/>
      <c r="AL2"/>
    </row>
    <row r="3" spans="1:48" ht="13.5" customHeight="1" x14ac:dyDescent="0.25">
      <c r="A3" s="158" t="s">
        <v>29</v>
      </c>
      <c r="B3" s="209" t="b">
        <f>IF(U3=1, PlotMetadata!$B$9, IF(Daubenmire!U3=2, PlotMetadata!$B$10, IF(U3=3, PlotMetadata!$B$11)))</f>
        <v>0</v>
      </c>
      <c r="C3" s="209"/>
      <c r="D3" s="210"/>
      <c r="E3" s="232">
        <f>PlotMetadata!C28</f>
        <v>0</v>
      </c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33"/>
      <c r="R3" s="223" t="s">
        <v>31</v>
      </c>
      <c r="S3" s="224"/>
      <c r="T3" s="224"/>
      <c r="U3" s="225"/>
      <c r="V3" s="226"/>
      <c r="W3" s="226"/>
      <c r="X3" s="226"/>
      <c r="Y3" s="226"/>
      <c r="Z3" s="226"/>
      <c r="AA3" s="226"/>
      <c r="AB3" s="226"/>
      <c r="AC3" s="226"/>
      <c r="AD3" s="226"/>
      <c r="AE3" s="226"/>
      <c r="AF3" s="227"/>
      <c r="AG3"/>
      <c r="AH3"/>
      <c r="AI3"/>
      <c r="AJ3"/>
      <c r="AK3"/>
      <c r="AL3"/>
    </row>
    <row r="4" spans="1:48" ht="13.5" customHeight="1" x14ac:dyDescent="0.25">
      <c r="A4" s="75" t="s">
        <v>79</v>
      </c>
      <c r="B4" s="76"/>
      <c r="C4" s="76"/>
      <c r="D4" s="76"/>
      <c r="E4" s="232">
        <f>PlotMetadata!J28</f>
        <v>0</v>
      </c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33"/>
      <c r="R4" s="223" t="s">
        <v>157</v>
      </c>
      <c r="S4" s="224"/>
      <c r="T4" s="224"/>
      <c r="U4" s="228" t="b">
        <f>IF(PlotMetadata!B29="X","ARID",IF(PlotMetadata!D29="X","MESIC"))</f>
        <v>0</v>
      </c>
      <c r="V4" s="228"/>
      <c r="W4" s="228"/>
      <c r="X4" s="228"/>
      <c r="Y4" s="228"/>
      <c r="Z4" s="228"/>
      <c r="AA4" s="228"/>
      <c r="AB4" s="228"/>
      <c r="AC4" s="228"/>
      <c r="AD4" s="228"/>
      <c r="AE4" s="228"/>
      <c r="AF4" s="229"/>
    </row>
    <row r="5" spans="1:48" ht="13.5" customHeight="1" x14ac:dyDescent="0.25">
      <c r="A5" s="234" t="s">
        <v>126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220"/>
    </row>
    <row r="6" spans="1:48" ht="15.75" thickBot="1" x14ac:dyDescent="0.3">
      <c r="A6" s="230"/>
      <c r="B6" s="231"/>
      <c r="C6" s="231"/>
      <c r="D6" s="231"/>
      <c r="E6" s="231" t="s">
        <v>124</v>
      </c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42"/>
      <c r="AG6" s="297"/>
      <c r="AH6" s="298"/>
      <c r="AI6" s="298"/>
      <c r="AJ6" s="298"/>
      <c r="AK6" s="298"/>
      <c r="AL6" s="298"/>
      <c r="AM6" s="298"/>
      <c r="AN6" s="298"/>
      <c r="AO6" s="298"/>
      <c r="AP6" s="298"/>
      <c r="AQ6" s="298"/>
      <c r="AR6" s="298"/>
      <c r="AS6" s="298"/>
      <c r="AT6" s="298"/>
      <c r="AU6" s="298"/>
      <c r="AV6" s="298"/>
    </row>
    <row r="7" spans="1:48" ht="12.9" customHeight="1" thickBot="1" x14ac:dyDescent="0.3">
      <c r="A7" s="221" t="s">
        <v>125</v>
      </c>
      <c r="B7" s="222"/>
      <c r="C7" s="253" t="s">
        <v>32</v>
      </c>
      <c r="D7" s="254"/>
      <c r="E7" s="97">
        <v>1</v>
      </c>
      <c r="F7" s="97">
        <v>2</v>
      </c>
      <c r="G7" s="97">
        <v>3</v>
      </c>
      <c r="H7" s="97">
        <v>4</v>
      </c>
      <c r="I7" s="97">
        <v>5</v>
      </c>
      <c r="J7" s="97">
        <v>6</v>
      </c>
      <c r="K7" s="97">
        <v>7</v>
      </c>
      <c r="L7" s="97">
        <v>8</v>
      </c>
      <c r="M7" s="97">
        <v>9</v>
      </c>
      <c r="N7" s="97">
        <v>10</v>
      </c>
      <c r="O7" s="97">
        <v>11</v>
      </c>
      <c r="P7" s="97">
        <v>12</v>
      </c>
      <c r="Q7" s="97">
        <v>13</v>
      </c>
      <c r="R7" s="97">
        <v>14</v>
      </c>
      <c r="S7" s="97">
        <v>15</v>
      </c>
      <c r="T7" s="97">
        <v>16</v>
      </c>
      <c r="U7" s="97">
        <v>17</v>
      </c>
      <c r="V7" s="97">
        <v>18</v>
      </c>
      <c r="W7" s="97">
        <v>19</v>
      </c>
      <c r="X7" s="97">
        <v>20</v>
      </c>
      <c r="Y7" s="97">
        <v>21</v>
      </c>
      <c r="Z7" s="97">
        <v>22</v>
      </c>
      <c r="AA7" s="97">
        <v>23</v>
      </c>
      <c r="AB7" s="97">
        <v>24</v>
      </c>
      <c r="AC7" s="97">
        <v>25</v>
      </c>
      <c r="AD7" s="216" t="s">
        <v>43</v>
      </c>
      <c r="AE7" s="216"/>
      <c r="AF7" s="217"/>
      <c r="AG7" s="98" t="s">
        <v>164</v>
      </c>
      <c r="AH7" s="99" t="s">
        <v>165</v>
      </c>
      <c r="AI7" s="99" t="s">
        <v>166</v>
      </c>
      <c r="AJ7" s="99" t="s">
        <v>167</v>
      </c>
      <c r="AK7" s="99" t="s">
        <v>168</v>
      </c>
      <c r="AL7" s="100" t="s">
        <v>169</v>
      </c>
      <c r="AM7" s="98" t="s">
        <v>134</v>
      </c>
      <c r="AN7" s="116" t="s">
        <v>135</v>
      </c>
      <c r="AO7" s="122" t="s">
        <v>136</v>
      </c>
      <c r="AP7" s="98" t="s">
        <v>137</v>
      </c>
      <c r="AQ7" s="99" t="s">
        <v>138</v>
      </c>
      <c r="AR7" s="100" t="s">
        <v>139</v>
      </c>
      <c r="AS7" s="98" t="s">
        <v>140</v>
      </c>
      <c r="AT7" s="100" t="s">
        <v>141</v>
      </c>
      <c r="AU7" s="98" t="s">
        <v>142</v>
      </c>
      <c r="AV7" s="100" t="s">
        <v>143</v>
      </c>
    </row>
    <row r="8" spans="1:48" ht="12" customHeight="1" x14ac:dyDescent="0.25">
      <c r="A8" s="250" t="s">
        <v>133</v>
      </c>
      <c r="B8" s="251"/>
      <c r="C8" s="255"/>
      <c r="D8" s="256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235"/>
      <c r="AE8" s="235"/>
      <c r="AF8" s="236"/>
      <c r="AG8" s="101">
        <f>COUNTIF(E8:AC8, 1)</f>
        <v>0</v>
      </c>
      <c r="AH8" s="102">
        <f>COUNTIF(E8:AC8, 2)</f>
        <v>0</v>
      </c>
      <c r="AI8" s="102">
        <f>COUNTIF(E8:AC8, 3)</f>
        <v>0</v>
      </c>
      <c r="AJ8" s="102">
        <f>COUNTIF(E8:AC8, 4)</f>
        <v>0</v>
      </c>
      <c r="AK8" s="102">
        <f>COUNTIF(E8:AC8, 5)</f>
        <v>0</v>
      </c>
      <c r="AL8" s="103">
        <f>COUNTIF(E8:AC8, 6)</f>
        <v>0</v>
      </c>
      <c r="AM8" s="101">
        <f>((AG8*2.5)+(AH8*15)+(AI8*37.5)+(AJ8*62.5)+(AK8*85)+(AL8*97.5))/25</f>
        <v>0</v>
      </c>
      <c r="AN8" s="112">
        <f>SUM(AM8:AM15)</f>
        <v>0</v>
      </c>
      <c r="AO8" s="124"/>
      <c r="AP8" s="113"/>
      <c r="AQ8" s="113"/>
      <c r="AR8" s="113"/>
      <c r="AS8" s="113"/>
      <c r="AT8" s="113"/>
      <c r="AU8" s="113"/>
      <c r="AV8" s="113"/>
    </row>
    <row r="9" spans="1:48" ht="12" customHeight="1" x14ac:dyDescent="0.25">
      <c r="A9" s="246"/>
      <c r="B9" s="247"/>
      <c r="C9" s="239"/>
      <c r="D9" s="252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237"/>
      <c r="AE9" s="237"/>
      <c r="AF9" s="238"/>
      <c r="AG9" s="104">
        <f t="shared" ref="AG9:AG39" si="0">COUNTIF(E9:AC9, 1)</f>
        <v>0</v>
      </c>
      <c r="AH9" s="5">
        <f t="shared" ref="AH9:AH39" si="1">COUNTIF(E9:AC9, 2)</f>
        <v>0</v>
      </c>
      <c r="AI9" s="5">
        <f t="shared" ref="AI9:AI39" si="2">COUNTIF(E9:AC9, 3)</f>
        <v>0</v>
      </c>
      <c r="AJ9" s="5">
        <f t="shared" ref="AJ9:AJ39" si="3">COUNTIF(E9:AC9, 4)</f>
        <v>0</v>
      </c>
      <c r="AK9" s="5">
        <f t="shared" ref="AK9:AK39" si="4">COUNTIF(E9:AC9, 5)</f>
        <v>0</v>
      </c>
      <c r="AL9" s="105">
        <f t="shared" ref="AL9:AL39" si="5">COUNTIF(E9:AC9, 6)</f>
        <v>0</v>
      </c>
      <c r="AM9" s="104">
        <f t="shared" ref="AM9:AM39" si="6">((AG9*2.5)+(AH9*15)+(AI9*37.5)+(AJ9*62.5)+(AK9*85)+(AL9*97.5))/25</f>
        <v>0</v>
      </c>
      <c r="AN9" s="120"/>
      <c r="AO9" s="123"/>
      <c r="AP9" s="113"/>
      <c r="AQ9" s="113"/>
      <c r="AR9" s="113"/>
      <c r="AS9" s="113"/>
      <c r="AT9" s="113"/>
      <c r="AU9" s="113"/>
      <c r="AV9" s="113"/>
    </row>
    <row r="10" spans="1:48" ht="12" customHeight="1" x14ac:dyDescent="0.25">
      <c r="A10" s="246"/>
      <c r="B10" s="247"/>
      <c r="C10" s="239"/>
      <c r="D10" s="252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237"/>
      <c r="AE10" s="237"/>
      <c r="AF10" s="238"/>
      <c r="AG10" s="104">
        <f t="shared" si="0"/>
        <v>0</v>
      </c>
      <c r="AH10" s="5">
        <f t="shared" si="1"/>
        <v>0</v>
      </c>
      <c r="AI10" s="5">
        <f t="shared" si="2"/>
        <v>0</v>
      </c>
      <c r="AJ10" s="5">
        <f t="shared" si="3"/>
        <v>0</v>
      </c>
      <c r="AK10" s="5">
        <f t="shared" si="4"/>
        <v>0</v>
      </c>
      <c r="AL10" s="105">
        <f t="shared" si="5"/>
        <v>0</v>
      </c>
      <c r="AM10" s="104">
        <f t="shared" si="6"/>
        <v>0</v>
      </c>
      <c r="AN10" s="120"/>
      <c r="AO10" s="123"/>
      <c r="AP10" s="113"/>
      <c r="AQ10" s="113"/>
      <c r="AR10" s="113"/>
      <c r="AS10" s="113"/>
      <c r="AT10" s="113"/>
      <c r="AU10" s="113"/>
      <c r="AV10" s="113"/>
    </row>
    <row r="11" spans="1:48" ht="12" customHeight="1" x14ac:dyDescent="0.25">
      <c r="A11" s="246"/>
      <c r="B11" s="247"/>
      <c r="C11" s="239"/>
      <c r="D11" s="252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239"/>
      <c r="AE11" s="240"/>
      <c r="AF11" s="241"/>
      <c r="AG11" s="104">
        <f t="shared" si="0"/>
        <v>0</v>
      </c>
      <c r="AH11" s="5">
        <f t="shared" si="1"/>
        <v>0</v>
      </c>
      <c r="AI11" s="5">
        <f t="shared" si="2"/>
        <v>0</v>
      </c>
      <c r="AJ11" s="5">
        <f t="shared" si="3"/>
        <v>0</v>
      </c>
      <c r="AK11" s="5">
        <f t="shared" si="4"/>
        <v>0</v>
      </c>
      <c r="AL11" s="105">
        <f t="shared" si="5"/>
        <v>0</v>
      </c>
      <c r="AM11" s="104">
        <f t="shared" si="6"/>
        <v>0</v>
      </c>
      <c r="AN11" s="120"/>
      <c r="AO11" s="123"/>
      <c r="AP11" s="113"/>
      <c r="AQ11" s="113"/>
      <c r="AR11" s="113"/>
      <c r="AS11" s="113"/>
      <c r="AT11" s="113"/>
      <c r="AU11" s="113"/>
      <c r="AV11" s="113"/>
    </row>
    <row r="12" spans="1:48" ht="12" customHeight="1" x14ac:dyDescent="0.25">
      <c r="A12" s="246"/>
      <c r="B12" s="247"/>
      <c r="C12" s="239"/>
      <c r="D12" s="252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237"/>
      <c r="AE12" s="237"/>
      <c r="AF12" s="238"/>
      <c r="AG12" s="104">
        <f t="shared" si="0"/>
        <v>0</v>
      </c>
      <c r="AH12" s="5">
        <f t="shared" si="1"/>
        <v>0</v>
      </c>
      <c r="AI12" s="5">
        <f t="shared" si="2"/>
        <v>0</v>
      </c>
      <c r="AJ12" s="5">
        <f t="shared" si="3"/>
        <v>0</v>
      </c>
      <c r="AK12" s="5">
        <f t="shared" si="4"/>
        <v>0</v>
      </c>
      <c r="AL12" s="105">
        <f t="shared" si="5"/>
        <v>0</v>
      </c>
      <c r="AM12" s="104">
        <f t="shared" si="6"/>
        <v>0</v>
      </c>
      <c r="AN12" s="120"/>
      <c r="AO12" s="123"/>
      <c r="AP12" s="113"/>
      <c r="AQ12" s="113"/>
      <c r="AR12" s="113"/>
      <c r="AS12" s="113"/>
      <c r="AT12" s="113"/>
      <c r="AU12" s="113"/>
      <c r="AV12" s="113"/>
    </row>
    <row r="13" spans="1:48" ht="12" customHeight="1" x14ac:dyDescent="0.25">
      <c r="A13" s="246"/>
      <c r="B13" s="247"/>
      <c r="C13" s="239"/>
      <c r="D13" s="25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237"/>
      <c r="AE13" s="237"/>
      <c r="AF13" s="238"/>
      <c r="AG13" s="104">
        <f t="shared" si="0"/>
        <v>0</v>
      </c>
      <c r="AH13" s="5">
        <f t="shared" si="1"/>
        <v>0</v>
      </c>
      <c r="AI13" s="5">
        <f t="shared" si="2"/>
        <v>0</v>
      </c>
      <c r="AJ13" s="5">
        <f t="shared" si="3"/>
        <v>0</v>
      </c>
      <c r="AK13" s="5">
        <f t="shared" si="4"/>
        <v>0</v>
      </c>
      <c r="AL13" s="105">
        <f t="shared" si="5"/>
        <v>0</v>
      </c>
      <c r="AM13" s="104">
        <f t="shared" si="6"/>
        <v>0</v>
      </c>
      <c r="AN13" s="120"/>
      <c r="AO13" s="123"/>
      <c r="AP13" s="113"/>
      <c r="AQ13" s="113"/>
      <c r="AR13" s="113"/>
      <c r="AS13" s="113"/>
      <c r="AT13" s="113"/>
      <c r="AU13" s="113"/>
      <c r="AV13" s="113"/>
    </row>
    <row r="14" spans="1:48" ht="12" customHeight="1" x14ac:dyDescent="0.25">
      <c r="A14" s="246"/>
      <c r="B14" s="247"/>
      <c r="C14" s="239"/>
      <c r="D14" s="252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239"/>
      <c r="AE14" s="240"/>
      <c r="AF14" s="241"/>
      <c r="AG14" s="104">
        <f t="shared" si="0"/>
        <v>0</v>
      </c>
      <c r="AH14" s="5">
        <f t="shared" si="1"/>
        <v>0</v>
      </c>
      <c r="AI14" s="5">
        <f t="shared" si="2"/>
        <v>0</v>
      </c>
      <c r="AJ14" s="5">
        <f t="shared" si="3"/>
        <v>0</v>
      </c>
      <c r="AK14" s="5">
        <f t="shared" si="4"/>
        <v>0</v>
      </c>
      <c r="AL14" s="105">
        <f t="shared" si="5"/>
        <v>0</v>
      </c>
      <c r="AM14" s="104">
        <f t="shared" si="6"/>
        <v>0</v>
      </c>
      <c r="AN14" s="120"/>
      <c r="AO14" s="123"/>
      <c r="AP14" s="113"/>
      <c r="AQ14" s="113"/>
      <c r="AR14" s="113"/>
      <c r="AS14" s="113"/>
      <c r="AT14" s="113"/>
      <c r="AU14" s="113"/>
      <c r="AV14" s="113"/>
    </row>
    <row r="15" spans="1:48" ht="12" customHeight="1" thickBot="1" x14ac:dyDescent="0.3">
      <c r="A15" s="246"/>
      <c r="B15" s="247"/>
      <c r="C15" s="239"/>
      <c r="D15" s="252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244"/>
      <c r="AE15" s="244"/>
      <c r="AF15" s="245"/>
      <c r="AG15" s="106">
        <f t="shared" si="0"/>
        <v>0</v>
      </c>
      <c r="AH15" s="107">
        <f t="shared" si="1"/>
        <v>0</v>
      </c>
      <c r="AI15" s="110">
        <f t="shared" si="2"/>
        <v>0</v>
      </c>
      <c r="AJ15" s="107">
        <f t="shared" si="3"/>
        <v>0</v>
      </c>
      <c r="AK15" s="107">
        <f t="shared" si="4"/>
        <v>0</v>
      </c>
      <c r="AL15" s="108">
        <f t="shared" si="5"/>
        <v>0</v>
      </c>
      <c r="AM15" s="109">
        <f t="shared" si="6"/>
        <v>0</v>
      </c>
      <c r="AN15" s="120"/>
      <c r="AO15" s="123"/>
      <c r="AP15" s="113"/>
      <c r="AQ15" s="113"/>
      <c r="AR15" s="113"/>
      <c r="AS15" s="113"/>
      <c r="AT15" s="113"/>
      <c r="AU15" s="113"/>
      <c r="AV15" s="113"/>
    </row>
    <row r="16" spans="1:48" ht="12" customHeight="1" x14ac:dyDescent="0.25">
      <c r="A16" s="250" t="s">
        <v>158</v>
      </c>
      <c r="B16" s="251"/>
      <c r="C16" s="255"/>
      <c r="D16" s="256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235"/>
      <c r="AE16" s="235"/>
      <c r="AF16" s="236"/>
      <c r="AG16" s="117">
        <f t="shared" si="0"/>
        <v>0</v>
      </c>
      <c r="AH16" s="118">
        <f t="shared" si="1"/>
        <v>0</v>
      </c>
      <c r="AI16" s="102">
        <f t="shared" si="2"/>
        <v>0</v>
      </c>
      <c r="AJ16" s="118">
        <f t="shared" si="3"/>
        <v>0</v>
      </c>
      <c r="AK16" s="118">
        <f t="shared" si="4"/>
        <v>0</v>
      </c>
      <c r="AL16" s="119">
        <f t="shared" si="5"/>
        <v>0</v>
      </c>
      <c r="AM16" s="101">
        <f t="shared" si="6"/>
        <v>0</v>
      </c>
      <c r="AN16" s="112">
        <f>SUM(AM16:AM21)</f>
        <v>0</v>
      </c>
      <c r="AO16" s="123"/>
      <c r="AP16" s="113"/>
      <c r="AQ16" s="113"/>
      <c r="AR16" s="113"/>
      <c r="AS16" s="113"/>
      <c r="AT16" s="113"/>
      <c r="AU16" s="113"/>
      <c r="AV16" s="113"/>
    </row>
    <row r="17" spans="1:48" ht="12" customHeight="1" x14ac:dyDescent="0.25">
      <c r="A17" s="246"/>
      <c r="B17" s="247"/>
      <c r="C17" s="239"/>
      <c r="D17" s="252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237"/>
      <c r="AE17" s="237"/>
      <c r="AF17" s="238"/>
      <c r="AG17" s="104">
        <f t="shared" si="0"/>
        <v>0</v>
      </c>
      <c r="AH17" s="5">
        <f t="shared" si="1"/>
        <v>0</v>
      </c>
      <c r="AI17" s="5">
        <f t="shared" si="2"/>
        <v>0</v>
      </c>
      <c r="AJ17" s="5">
        <f t="shared" si="3"/>
        <v>0</v>
      </c>
      <c r="AK17" s="5">
        <f t="shared" si="4"/>
        <v>0</v>
      </c>
      <c r="AL17" s="105">
        <f t="shared" si="5"/>
        <v>0</v>
      </c>
      <c r="AM17" s="104">
        <f t="shared" si="6"/>
        <v>0</v>
      </c>
      <c r="AN17" s="120"/>
      <c r="AO17" s="123"/>
      <c r="AP17" s="113"/>
      <c r="AQ17" s="113"/>
      <c r="AR17" s="113"/>
      <c r="AS17" s="113"/>
      <c r="AT17" s="113"/>
      <c r="AU17" s="113"/>
      <c r="AV17" s="113"/>
    </row>
    <row r="18" spans="1:48" ht="12" customHeight="1" x14ac:dyDescent="0.25">
      <c r="A18" s="246"/>
      <c r="B18" s="247"/>
      <c r="C18" s="239"/>
      <c r="D18" s="252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239"/>
      <c r="AE18" s="240"/>
      <c r="AF18" s="241"/>
      <c r="AG18" s="104">
        <f t="shared" si="0"/>
        <v>0</v>
      </c>
      <c r="AH18" s="5">
        <f t="shared" si="1"/>
        <v>0</v>
      </c>
      <c r="AI18" s="5">
        <f t="shared" si="2"/>
        <v>0</v>
      </c>
      <c r="AJ18" s="5">
        <f t="shared" si="3"/>
        <v>0</v>
      </c>
      <c r="AK18" s="5">
        <f t="shared" si="4"/>
        <v>0</v>
      </c>
      <c r="AL18" s="105">
        <f t="shared" si="5"/>
        <v>0</v>
      </c>
      <c r="AM18" s="104">
        <f t="shared" si="6"/>
        <v>0</v>
      </c>
      <c r="AN18" s="120"/>
      <c r="AO18" s="123"/>
      <c r="AP18" s="113"/>
      <c r="AQ18" s="113"/>
      <c r="AR18" s="113"/>
      <c r="AS18" s="113"/>
      <c r="AT18" s="113"/>
      <c r="AU18" s="113"/>
      <c r="AV18" s="113"/>
    </row>
    <row r="19" spans="1:48" ht="12" customHeight="1" x14ac:dyDescent="0.25">
      <c r="A19" s="246"/>
      <c r="B19" s="247"/>
      <c r="C19" s="239"/>
      <c r="D19" s="252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237"/>
      <c r="AE19" s="237"/>
      <c r="AF19" s="238"/>
      <c r="AG19" s="104">
        <f t="shared" si="0"/>
        <v>0</v>
      </c>
      <c r="AH19" s="5">
        <f t="shared" si="1"/>
        <v>0</v>
      </c>
      <c r="AI19" s="5">
        <f t="shared" si="2"/>
        <v>0</v>
      </c>
      <c r="AJ19" s="5">
        <f t="shared" si="3"/>
        <v>0</v>
      </c>
      <c r="AK19" s="5">
        <f t="shared" si="4"/>
        <v>0</v>
      </c>
      <c r="AL19" s="105">
        <f t="shared" si="5"/>
        <v>0</v>
      </c>
      <c r="AM19" s="104">
        <f t="shared" si="6"/>
        <v>0</v>
      </c>
      <c r="AN19" s="120"/>
      <c r="AO19" s="123"/>
      <c r="AP19" s="113"/>
      <c r="AQ19" s="113"/>
      <c r="AR19" s="113"/>
      <c r="AS19" s="113"/>
      <c r="AT19" s="113"/>
      <c r="AU19" s="113"/>
      <c r="AV19" s="113"/>
    </row>
    <row r="20" spans="1:48" ht="12" customHeight="1" x14ac:dyDescent="0.25">
      <c r="A20" s="246"/>
      <c r="B20" s="247"/>
      <c r="C20" s="239"/>
      <c r="D20" s="252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237"/>
      <c r="AE20" s="237"/>
      <c r="AF20" s="238"/>
      <c r="AG20" s="104">
        <f t="shared" si="0"/>
        <v>0</v>
      </c>
      <c r="AH20" s="5">
        <f t="shared" si="1"/>
        <v>0</v>
      </c>
      <c r="AI20" s="5">
        <f t="shared" si="2"/>
        <v>0</v>
      </c>
      <c r="AJ20" s="5">
        <f t="shared" si="3"/>
        <v>0</v>
      </c>
      <c r="AK20" s="5">
        <f t="shared" si="4"/>
        <v>0</v>
      </c>
      <c r="AL20" s="105">
        <f t="shared" si="5"/>
        <v>0</v>
      </c>
      <c r="AM20" s="104">
        <f t="shared" si="6"/>
        <v>0</v>
      </c>
      <c r="AN20" s="120"/>
      <c r="AO20" s="123"/>
      <c r="AP20" s="113"/>
      <c r="AQ20" s="113"/>
      <c r="AR20" s="113"/>
      <c r="AS20" s="113"/>
      <c r="AT20" s="113"/>
      <c r="AU20" s="113"/>
      <c r="AV20" s="113"/>
    </row>
    <row r="21" spans="1:48" ht="12" customHeight="1" thickBot="1" x14ac:dyDescent="0.3">
      <c r="A21" s="246"/>
      <c r="B21" s="247"/>
      <c r="C21" s="239"/>
      <c r="D21" s="252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244"/>
      <c r="AE21" s="244"/>
      <c r="AF21" s="245"/>
      <c r="AG21" s="106">
        <f t="shared" si="0"/>
        <v>0</v>
      </c>
      <c r="AH21" s="107">
        <f t="shared" si="1"/>
        <v>0</v>
      </c>
      <c r="AI21" s="110">
        <f t="shared" si="2"/>
        <v>0</v>
      </c>
      <c r="AJ21" s="107">
        <f t="shared" si="3"/>
        <v>0</v>
      </c>
      <c r="AK21" s="107">
        <f t="shared" si="4"/>
        <v>0</v>
      </c>
      <c r="AL21" s="108">
        <f t="shared" si="5"/>
        <v>0</v>
      </c>
      <c r="AM21" s="109">
        <f t="shared" si="6"/>
        <v>0</v>
      </c>
      <c r="AN21" s="121"/>
      <c r="AO21" s="123"/>
      <c r="AP21" s="113"/>
      <c r="AQ21" s="113"/>
      <c r="AR21" s="113"/>
      <c r="AS21" s="113"/>
      <c r="AT21" s="113"/>
      <c r="AU21" s="113"/>
      <c r="AV21" s="113"/>
    </row>
    <row r="22" spans="1:48" ht="12" customHeight="1" x14ac:dyDescent="0.25">
      <c r="A22" s="250" t="s">
        <v>132</v>
      </c>
      <c r="B22" s="251"/>
      <c r="C22" s="255"/>
      <c r="D22" s="256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235"/>
      <c r="AE22" s="235"/>
      <c r="AF22" s="236"/>
      <c r="AG22" s="117">
        <f t="shared" si="0"/>
        <v>0</v>
      </c>
      <c r="AH22" s="118">
        <f t="shared" si="1"/>
        <v>0</v>
      </c>
      <c r="AI22" s="102">
        <f t="shared" si="2"/>
        <v>0</v>
      </c>
      <c r="AJ22" s="118">
        <f t="shared" si="3"/>
        <v>0</v>
      </c>
      <c r="AK22" s="118">
        <f t="shared" si="4"/>
        <v>0</v>
      </c>
      <c r="AL22" s="119">
        <f t="shared" si="5"/>
        <v>0</v>
      </c>
      <c r="AM22" s="101">
        <f t="shared" si="6"/>
        <v>0</v>
      </c>
      <c r="AN22" s="112">
        <f>SUM(AM22:AM30)</f>
        <v>0</v>
      </c>
      <c r="AO22" s="123"/>
      <c r="AP22" s="113"/>
      <c r="AQ22" s="113"/>
      <c r="AR22" s="113"/>
      <c r="AS22" s="113"/>
      <c r="AT22" s="113"/>
      <c r="AU22" s="113"/>
      <c r="AV22" s="113"/>
    </row>
    <row r="23" spans="1:48" ht="12" customHeight="1" x14ac:dyDescent="0.25">
      <c r="A23" s="246"/>
      <c r="B23" s="247"/>
      <c r="C23" s="239"/>
      <c r="D23" s="252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237"/>
      <c r="AE23" s="237"/>
      <c r="AF23" s="238"/>
      <c r="AG23" s="104">
        <f t="shared" si="0"/>
        <v>0</v>
      </c>
      <c r="AH23" s="5">
        <f t="shared" si="1"/>
        <v>0</v>
      </c>
      <c r="AI23" s="5">
        <f t="shared" si="2"/>
        <v>0</v>
      </c>
      <c r="AJ23" s="5">
        <f t="shared" si="3"/>
        <v>0</v>
      </c>
      <c r="AK23" s="5">
        <f t="shared" si="4"/>
        <v>0</v>
      </c>
      <c r="AL23" s="105">
        <f t="shared" si="5"/>
        <v>0</v>
      </c>
      <c r="AM23" s="104">
        <f t="shared" si="6"/>
        <v>0</v>
      </c>
      <c r="AN23" s="120"/>
      <c r="AO23" s="123"/>
      <c r="AP23" s="113"/>
      <c r="AQ23" s="113"/>
      <c r="AR23" s="113"/>
      <c r="AS23" s="113"/>
      <c r="AT23" s="113"/>
      <c r="AU23" s="113"/>
      <c r="AV23" s="113"/>
    </row>
    <row r="24" spans="1:48" ht="12" customHeight="1" x14ac:dyDescent="0.25">
      <c r="A24" s="246"/>
      <c r="B24" s="247"/>
      <c r="C24" s="239"/>
      <c r="D24" s="25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237"/>
      <c r="AE24" s="237"/>
      <c r="AF24" s="238"/>
      <c r="AG24" s="104">
        <f t="shared" si="0"/>
        <v>0</v>
      </c>
      <c r="AH24" s="5">
        <f t="shared" si="1"/>
        <v>0</v>
      </c>
      <c r="AI24" s="5">
        <f t="shared" si="2"/>
        <v>0</v>
      </c>
      <c r="AJ24" s="5">
        <f t="shared" si="3"/>
        <v>0</v>
      </c>
      <c r="AK24" s="5">
        <f t="shared" si="4"/>
        <v>0</v>
      </c>
      <c r="AL24" s="105">
        <f t="shared" si="5"/>
        <v>0</v>
      </c>
      <c r="AM24" s="104">
        <f t="shared" si="6"/>
        <v>0</v>
      </c>
      <c r="AN24" s="120"/>
      <c r="AO24" s="123"/>
      <c r="AP24" s="113"/>
      <c r="AQ24" s="113"/>
      <c r="AR24" s="113"/>
      <c r="AS24" s="113"/>
      <c r="AT24" s="113"/>
      <c r="AU24" s="113"/>
      <c r="AV24" s="113"/>
    </row>
    <row r="25" spans="1:48" ht="12" customHeight="1" x14ac:dyDescent="0.25">
      <c r="A25" s="246"/>
      <c r="B25" s="247"/>
      <c r="C25" s="239"/>
      <c r="D25" s="252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237"/>
      <c r="AE25" s="237"/>
      <c r="AF25" s="238"/>
      <c r="AG25" s="104">
        <f t="shared" si="0"/>
        <v>0</v>
      </c>
      <c r="AH25" s="5">
        <f t="shared" si="1"/>
        <v>0</v>
      </c>
      <c r="AI25" s="5">
        <f t="shared" si="2"/>
        <v>0</v>
      </c>
      <c r="AJ25" s="5">
        <f t="shared" si="3"/>
        <v>0</v>
      </c>
      <c r="AK25" s="5">
        <f t="shared" si="4"/>
        <v>0</v>
      </c>
      <c r="AL25" s="105">
        <f t="shared" si="5"/>
        <v>0</v>
      </c>
      <c r="AM25" s="104">
        <f t="shared" si="6"/>
        <v>0</v>
      </c>
      <c r="AN25" s="120"/>
      <c r="AO25" s="123"/>
      <c r="AP25" s="113"/>
      <c r="AQ25" s="113"/>
      <c r="AR25" s="113"/>
      <c r="AS25" s="113"/>
      <c r="AT25" s="113"/>
      <c r="AU25" s="113"/>
      <c r="AV25" s="113"/>
    </row>
    <row r="26" spans="1:48" ht="12" customHeight="1" x14ac:dyDescent="0.25">
      <c r="A26" s="246"/>
      <c r="B26" s="247"/>
      <c r="C26" s="239"/>
      <c r="D26" s="252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239"/>
      <c r="AE26" s="240"/>
      <c r="AF26" s="241"/>
      <c r="AG26" s="104">
        <f t="shared" si="0"/>
        <v>0</v>
      </c>
      <c r="AH26" s="5">
        <f t="shared" si="1"/>
        <v>0</v>
      </c>
      <c r="AI26" s="5">
        <f t="shared" si="2"/>
        <v>0</v>
      </c>
      <c r="AJ26" s="5">
        <f t="shared" si="3"/>
        <v>0</v>
      </c>
      <c r="AK26" s="5">
        <f t="shared" si="4"/>
        <v>0</v>
      </c>
      <c r="AL26" s="105">
        <f t="shared" si="5"/>
        <v>0</v>
      </c>
      <c r="AM26" s="104">
        <f t="shared" si="6"/>
        <v>0</v>
      </c>
      <c r="AN26" s="120"/>
      <c r="AO26" s="123"/>
      <c r="AP26" s="113"/>
      <c r="AQ26" s="113"/>
      <c r="AR26" s="113"/>
      <c r="AS26" s="113"/>
      <c r="AT26" s="113"/>
      <c r="AU26" s="113"/>
      <c r="AV26" s="113"/>
    </row>
    <row r="27" spans="1:48" ht="12" customHeight="1" x14ac:dyDescent="0.25">
      <c r="A27" s="246"/>
      <c r="B27" s="247"/>
      <c r="C27" s="239"/>
      <c r="D27" s="252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237"/>
      <c r="AE27" s="237"/>
      <c r="AF27" s="238"/>
      <c r="AG27" s="104">
        <f t="shared" si="0"/>
        <v>0</v>
      </c>
      <c r="AH27" s="5">
        <f t="shared" si="1"/>
        <v>0</v>
      </c>
      <c r="AI27" s="5">
        <f t="shared" si="2"/>
        <v>0</v>
      </c>
      <c r="AJ27" s="5">
        <f t="shared" si="3"/>
        <v>0</v>
      </c>
      <c r="AK27" s="5">
        <f t="shared" si="4"/>
        <v>0</v>
      </c>
      <c r="AL27" s="105">
        <f t="shared" si="5"/>
        <v>0</v>
      </c>
      <c r="AM27" s="104">
        <f t="shared" si="6"/>
        <v>0</v>
      </c>
      <c r="AN27" s="120"/>
      <c r="AO27" s="123"/>
      <c r="AP27" s="113"/>
      <c r="AQ27" s="113"/>
      <c r="AR27" s="113"/>
      <c r="AS27" s="113"/>
      <c r="AT27" s="113"/>
      <c r="AU27" s="113"/>
      <c r="AV27" s="113"/>
    </row>
    <row r="28" spans="1:48" ht="12" customHeight="1" x14ac:dyDescent="0.25">
      <c r="A28" s="246"/>
      <c r="B28" s="247"/>
      <c r="C28" s="239"/>
      <c r="D28" s="252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237"/>
      <c r="AE28" s="237"/>
      <c r="AF28" s="238"/>
      <c r="AG28" s="104">
        <f t="shared" si="0"/>
        <v>0</v>
      </c>
      <c r="AH28" s="5">
        <f t="shared" si="1"/>
        <v>0</v>
      </c>
      <c r="AI28" s="5">
        <f t="shared" si="2"/>
        <v>0</v>
      </c>
      <c r="AJ28" s="5">
        <f t="shared" si="3"/>
        <v>0</v>
      </c>
      <c r="AK28" s="5">
        <f t="shared" si="4"/>
        <v>0</v>
      </c>
      <c r="AL28" s="105">
        <f t="shared" si="5"/>
        <v>0</v>
      </c>
      <c r="AM28" s="104">
        <f t="shared" si="6"/>
        <v>0</v>
      </c>
      <c r="AN28" s="120"/>
      <c r="AO28" s="123"/>
      <c r="AP28" s="113"/>
      <c r="AQ28" s="113"/>
      <c r="AR28" s="113"/>
      <c r="AS28" s="113"/>
      <c r="AT28" s="113"/>
      <c r="AU28" s="113"/>
      <c r="AV28" s="113"/>
    </row>
    <row r="29" spans="1:48" ht="12" customHeight="1" x14ac:dyDescent="0.25">
      <c r="A29" s="246"/>
      <c r="B29" s="247"/>
      <c r="C29" s="239"/>
      <c r="D29" s="252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237"/>
      <c r="AE29" s="237"/>
      <c r="AF29" s="238"/>
      <c r="AG29" s="104">
        <f t="shared" si="0"/>
        <v>0</v>
      </c>
      <c r="AH29" s="5">
        <f t="shared" si="1"/>
        <v>0</v>
      </c>
      <c r="AI29" s="5">
        <f t="shared" si="2"/>
        <v>0</v>
      </c>
      <c r="AJ29" s="5">
        <f t="shared" si="3"/>
        <v>0</v>
      </c>
      <c r="AK29" s="5">
        <f t="shared" si="4"/>
        <v>0</v>
      </c>
      <c r="AL29" s="105">
        <f t="shared" si="5"/>
        <v>0</v>
      </c>
      <c r="AM29" s="104">
        <f t="shared" si="6"/>
        <v>0</v>
      </c>
      <c r="AN29" s="120"/>
      <c r="AO29" s="123"/>
      <c r="AP29" s="113"/>
      <c r="AQ29" s="113"/>
      <c r="AR29" s="113"/>
      <c r="AS29" s="113"/>
      <c r="AT29" s="113"/>
      <c r="AU29" s="113"/>
      <c r="AV29" s="113"/>
    </row>
    <row r="30" spans="1:48" ht="12" customHeight="1" thickBot="1" x14ac:dyDescent="0.3">
      <c r="A30" s="257"/>
      <c r="B30" s="258"/>
      <c r="C30" s="239"/>
      <c r="D30" s="252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244"/>
      <c r="AE30" s="244"/>
      <c r="AF30" s="245"/>
      <c r="AG30" s="106">
        <f t="shared" si="0"/>
        <v>0</v>
      </c>
      <c r="AH30" s="107">
        <f t="shared" si="1"/>
        <v>0</v>
      </c>
      <c r="AI30" s="110">
        <f t="shared" si="2"/>
        <v>0</v>
      </c>
      <c r="AJ30" s="107">
        <f t="shared" si="3"/>
        <v>0</v>
      </c>
      <c r="AK30" s="107">
        <f t="shared" si="4"/>
        <v>0</v>
      </c>
      <c r="AL30" s="108">
        <f t="shared" si="5"/>
        <v>0</v>
      </c>
      <c r="AM30" s="109">
        <f t="shared" si="6"/>
        <v>0</v>
      </c>
      <c r="AN30" s="121"/>
      <c r="AO30" s="123"/>
      <c r="AP30" s="113"/>
      <c r="AQ30" s="113"/>
      <c r="AR30" s="113"/>
      <c r="AS30" s="113"/>
      <c r="AT30" s="113"/>
      <c r="AU30" s="113"/>
      <c r="AV30" s="113"/>
    </row>
    <row r="31" spans="1:48" ht="12" customHeight="1" x14ac:dyDescent="0.25">
      <c r="A31" s="259" t="s">
        <v>159</v>
      </c>
      <c r="B31" s="260"/>
      <c r="C31" s="255"/>
      <c r="D31" s="256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248"/>
      <c r="AE31" s="248"/>
      <c r="AF31" s="249"/>
      <c r="AG31" s="117">
        <f t="shared" si="0"/>
        <v>0</v>
      </c>
      <c r="AH31" s="118">
        <f t="shared" si="1"/>
        <v>0</v>
      </c>
      <c r="AI31" s="102">
        <f t="shared" si="2"/>
        <v>0</v>
      </c>
      <c r="AJ31" s="118">
        <f t="shared" si="3"/>
        <v>0</v>
      </c>
      <c r="AK31" s="118">
        <f t="shared" si="4"/>
        <v>0</v>
      </c>
      <c r="AL31" s="119">
        <f t="shared" si="5"/>
        <v>0</v>
      </c>
      <c r="AM31" s="101">
        <f t="shared" si="6"/>
        <v>0</v>
      </c>
      <c r="AN31" s="112">
        <f>SUM(AM31:AM39)</f>
        <v>0</v>
      </c>
      <c r="AO31" s="123"/>
      <c r="AP31" s="113"/>
      <c r="AQ31" s="113"/>
      <c r="AR31" s="113"/>
      <c r="AS31" s="113"/>
      <c r="AT31" s="113"/>
      <c r="AU31" s="113"/>
      <c r="AV31" s="113"/>
    </row>
    <row r="32" spans="1:48" ht="12" customHeight="1" x14ac:dyDescent="0.25">
      <c r="A32" s="246"/>
      <c r="B32" s="247"/>
      <c r="C32" s="239"/>
      <c r="D32" s="252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237"/>
      <c r="AE32" s="237"/>
      <c r="AF32" s="238"/>
      <c r="AG32" s="104">
        <f t="shared" si="0"/>
        <v>0</v>
      </c>
      <c r="AH32" s="5">
        <f t="shared" si="1"/>
        <v>0</v>
      </c>
      <c r="AI32" s="5">
        <f t="shared" si="2"/>
        <v>0</v>
      </c>
      <c r="AJ32" s="5">
        <f t="shared" si="3"/>
        <v>0</v>
      </c>
      <c r="AK32" s="5">
        <f t="shared" si="4"/>
        <v>0</v>
      </c>
      <c r="AL32" s="105">
        <f t="shared" si="5"/>
        <v>0</v>
      </c>
      <c r="AM32" s="104">
        <f t="shared" si="6"/>
        <v>0</v>
      </c>
      <c r="AN32" s="120"/>
      <c r="AO32" s="123"/>
      <c r="AP32" s="113"/>
      <c r="AQ32" s="113"/>
      <c r="AR32" s="113"/>
      <c r="AS32" s="113"/>
      <c r="AT32" s="113"/>
      <c r="AU32" s="113"/>
      <c r="AV32" s="113"/>
    </row>
    <row r="33" spans="1:48" ht="12" customHeight="1" x14ac:dyDescent="0.25">
      <c r="A33" s="246"/>
      <c r="B33" s="247"/>
      <c r="C33" s="239"/>
      <c r="D33" s="252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237"/>
      <c r="AE33" s="237"/>
      <c r="AF33" s="238"/>
      <c r="AG33" s="104">
        <f t="shared" si="0"/>
        <v>0</v>
      </c>
      <c r="AH33" s="5">
        <f t="shared" si="1"/>
        <v>0</v>
      </c>
      <c r="AI33" s="5">
        <f t="shared" si="2"/>
        <v>0</v>
      </c>
      <c r="AJ33" s="5">
        <f t="shared" si="3"/>
        <v>0</v>
      </c>
      <c r="AK33" s="5">
        <f t="shared" si="4"/>
        <v>0</v>
      </c>
      <c r="AL33" s="105">
        <f t="shared" si="5"/>
        <v>0</v>
      </c>
      <c r="AM33" s="104">
        <f t="shared" si="6"/>
        <v>0</v>
      </c>
      <c r="AN33" s="120"/>
      <c r="AO33" s="123"/>
      <c r="AP33" s="113"/>
      <c r="AQ33" s="113"/>
      <c r="AR33" s="113"/>
      <c r="AS33" s="113"/>
      <c r="AT33" s="113"/>
      <c r="AU33" s="113"/>
      <c r="AV33" s="113"/>
    </row>
    <row r="34" spans="1:48" ht="12" customHeight="1" x14ac:dyDescent="0.25">
      <c r="A34" s="246"/>
      <c r="B34" s="247"/>
      <c r="C34" s="239"/>
      <c r="D34" s="252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239"/>
      <c r="AE34" s="240"/>
      <c r="AF34" s="241"/>
      <c r="AG34" s="104">
        <f t="shared" si="0"/>
        <v>0</v>
      </c>
      <c r="AH34" s="5">
        <f t="shared" si="1"/>
        <v>0</v>
      </c>
      <c r="AI34" s="5">
        <f t="shared" si="2"/>
        <v>0</v>
      </c>
      <c r="AJ34" s="5">
        <f t="shared" si="3"/>
        <v>0</v>
      </c>
      <c r="AK34" s="5">
        <f t="shared" si="4"/>
        <v>0</v>
      </c>
      <c r="AL34" s="105">
        <f t="shared" si="5"/>
        <v>0</v>
      </c>
      <c r="AM34" s="104">
        <f t="shared" si="6"/>
        <v>0</v>
      </c>
      <c r="AN34" s="120"/>
      <c r="AO34" s="123"/>
      <c r="AP34" s="113"/>
      <c r="AQ34" s="113"/>
      <c r="AR34" s="113"/>
      <c r="AS34" s="113"/>
      <c r="AT34" s="113"/>
      <c r="AU34" s="113"/>
      <c r="AV34" s="113"/>
    </row>
    <row r="35" spans="1:48" ht="12" customHeight="1" x14ac:dyDescent="0.25">
      <c r="A35" s="246"/>
      <c r="B35" s="247"/>
      <c r="C35" s="239"/>
      <c r="D35" s="252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237"/>
      <c r="AE35" s="237"/>
      <c r="AF35" s="238"/>
      <c r="AG35" s="104">
        <f t="shared" si="0"/>
        <v>0</v>
      </c>
      <c r="AH35" s="5">
        <f t="shared" si="1"/>
        <v>0</v>
      </c>
      <c r="AI35" s="5">
        <f t="shared" si="2"/>
        <v>0</v>
      </c>
      <c r="AJ35" s="5">
        <f t="shared" si="3"/>
        <v>0</v>
      </c>
      <c r="AK35" s="5">
        <f t="shared" si="4"/>
        <v>0</v>
      </c>
      <c r="AL35" s="105">
        <f t="shared" si="5"/>
        <v>0</v>
      </c>
      <c r="AM35" s="104">
        <f t="shared" si="6"/>
        <v>0</v>
      </c>
      <c r="AN35" s="120"/>
      <c r="AO35" s="123"/>
      <c r="AP35" s="113"/>
      <c r="AQ35" s="113"/>
      <c r="AR35" s="113"/>
      <c r="AS35" s="113"/>
      <c r="AT35" s="113"/>
      <c r="AU35" s="113"/>
      <c r="AV35" s="113"/>
    </row>
    <row r="36" spans="1:48" ht="12" customHeight="1" x14ac:dyDescent="0.25">
      <c r="A36" s="246"/>
      <c r="B36" s="247"/>
      <c r="C36" s="239"/>
      <c r="D36" s="252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237"/>
      <c r="AE36" s="237"/>
      <c r="AF36" s="238"/>
      <c r="AG36" s="104">
        <f t="shared" si="0"/>
        <v>0</v>
      </c>
      <c r="AH36" s="5">
        <f t="shared" si="1"/>
        <v>0</v>
      </c>
      <c r="AI36" s="5">
        <f t="shared" si="2"/>
        <v>0</v>
      </c>
      <c r="AJ36" s="5">
        <f t="shared" si="3"/>
        <v>0</v>
      </c>
      <c r="AK36" s="5">
        <f t="shared" si="4"/>
        <v>0</v>
      </c>
      <c r="AL36" s="105">
        <f t="shared" si="5"/>
        <v>0</v>
      </c>
      <c r="AM36" s="104">
        <f t="shared" si="6"/>
        <v>0</v>
      </c>
      <c r="AN36" s="120"/>
      <c r="AO36" s="123"/>
      <c r="AP36" s="113"/>
      <c r="AQ36" s="113"/>
      <c r="AR36" s="113"/>
      <c r="AS36" s="113"/>
      <c r="AT36" s="113"/>
      <c r="AU36" s="113"/>
      <c r="AV36" s="113"/>
    </row>
    <row r="37" spans="1:48" ht="12" customHeight="1" x14ac:dyDescent="0.25">
      <c r="A37" s="246"/>
      <c r="B37" s="247"/>
      <c r="C37" s="239"/>
      <c r="D37" s="252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237"/>
      <c r="AE37" s="237"/>
      <c r="AF37" s="238"/>
      <c r="AG37" s="104">
        <f t="shared" si="0"/>
        <v>0</v>
      </c>
      <c r="AH37" s="5">
        <f t="shared" si="1"/>
        <v>0</v>
      </c>
      <c r="AI37" s="5">
        <f t="shared" si="2"/>
        <v>0</v>
      </c>
      <c r="AJ37" s="5">
        <f t="shared" si="3"/>
        <v>0</v>
      </c>
      <c r="AK37" s="5">
        <f t="shared" si="4"/>
        <v>0</v>
      </c>
      <c r="AL37" s="105">
        <f t="shared" si="5"/>
        <v>0</v>
      </c>
      <c r="AM37" s="104">
        <f t="shared" si="6"/>
        <v>0</v>
      </c>
      <c r="AN37" s="120"/>
      <c r="AO37" s="123"/>
      <c r="AP37" s="113"/>
      <c r="AQ37" s="113"/>
      <c r="AR37" s="113"/>
      <c r="AS37" s="113"/>
      <c r="AT37" s="113"/>
      <c r="AU37" s="113"/>
      <c r="AV37" s="113"/>
    </row>
    <row r="38" spans="1:48" ht="12" customHeight="1" x14ac:dyDescent="0.25">
      <c r="A38" s="246"/>
      <c r="B38" s="247"/>
      <c r="C38" s="239"/>
      <c r="D38" s="252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237"/>
      <c r="AE38" s="237"/>
      <c r="AF38" s="238"/>
      <c r="AG38" s="104">
        <f t="shared" si="0"/>
        <v>0</v>
      </c>
      <c r="AH38" s="5">
        <f t="shared" si="1"/>
        <v>0</v>
      </c>
      <c r="AI38" s="5">
        <f t="shared" si="2"/>
        <v>0</v>
      </c>
      <c r="AJ38" s="5">
        <f t="shared" si="3"/>
        <v>0</v>
      </c>
      <c r="AK38" s="5">
        <f t="shared" si="4"/>
        <v>0</v>
      </c>
      <c r="AL38" s="105">
        <f t="shared" si="5"/>
        <v>0</v>
      </c>
      <c r="AM38" s="104">
        <f t="shared" si="6"/>
        <v>0</v>
      </c>
      <c r="AN38" s="120"/>
      <c r="AO38" s="123"/>
      <c r="AP38" s="113"/>
      <c r="AQ38" s="113"/>
      <c r="AR38" s="113"/>
      <c r="AS38" s="113"/>
      <c r="AT38" s="113"/>
      <c r="AU38" s="113"/>
      <c r="AV38" s="113"/>
    </row>
    <row r="39" spans="1:48" ht="12" customHeight="1" thickBot="1" x14ac:dyDescent="0.3">
      <c r="A39" s="257"/>
      <c r="B39" s="258"/>
      <c r="C39" s="270"/>
      <c r="D39" s="271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244"/>
      <c r="AE39" s="244"/>
      <c r="AF39" s="245"/>
      <c r="AG39" s="109">
        <f t="shared" si="0"/>
        <v>0</v>
      </c>
      <c r="AH39" s="110">
        <f t="shared" si="1"/>
        <v>0</v>
      </c>
      <c r="AI39" s="110">
        <f t="shared" si="2"/>
        <v>0</v>
      </c>
      <c r="AJ39" s="110">
        <f t="shared" si="3"/>
        <v>0</v>
      </c>
      <c r="AK39" s="110">
        <f t="shared" si="4"/>
        <v>0</v>
      </c>
      <c r="AL39" s="111">
        <f t="shared" si="5"/>
        <v>0</v>
      </c>
      <c r="AM39" s="109">
        <f t="shared" si="6"/>
        <v>0</v>
      </c>
      <c r="AN39" s="121"/>
      <c r="AO39" s="123"/>
      <c r="AP39" s="113"/>
      <c r="AQ39" s="113"/>
      <c r="AR39" s="113"/>
      <c r="AS39" s="113"/>
      <c r="AT39" s="113"/>
      <c r="AU39" s="113"/>
      <c r="AV39" s="113"/>
    </row>
    <row r="40" spans="1:48" s="96" customFormat="1" ht="15.75" thickBot="1" x14ac:dyDescent="0.3">
      <c r="A40" s="230"/>
      <c r="B40" s="231"/>
      <c r="C40" s="231"/>
      <c r="D40" s="231"/>
      <c r="E40" s="243" t="s">
        <v>124</v>
      </c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31"/>
      <c r="AE40" s="231"/>
      <c r="AF40" s="242"/>
      <c r="AG40" s="299"/>
      <c r="AH40" s="300"/>
      <c r="AI40" s="300"/>
      <c r="AJ40" s="300"/>
      <c r="AK40" s="300"/>
      <c r="AL40" s="300"/>
      <c r="AM40" s="300"/>
      <c r="AN40" s="300"/>
      <c r="AO40" s="300"/>
      <c r="AP40" s="300"/>
      <c r="AQ40" s="300"/>
      <c r="AR40" s="300"/>
      <c r="AS40" s="300"/>
      <c r="AT40" s="300"/>
      <c r="AU40" s="300"/>
      <c r="AV40" s="301"/>
    </row>
    <row r="41" spans="1:48" s="96" customFormat="1" ht="12.9" customHeight="1" thickBot="1" x14ac:dyDescent="0.3">
      <c r="A41" s="221" t="s">
        <v>125</v>
      </c>
      <c r="B41" s="302"/>
      <c r="C41" s="303"/>
      <c r="D41" s="254"/>
      <c r="E41" s="97">
        <v>1</v>
      </c>
      <c r="F41" s="97">
        <v>2</v>
      </c>
      <c r="G41" s="97">
        <v>3</v>
      </c>
      <c r="H41" s="97">
        <v>4</v>
      </c>
      <c r="I41" s="97">
        <v>5</v>
      </c>
      <c r="J41" s="97">
        <v>6</v>
      </c>
      <c r="K41" s="97">
        <v>7</v>
      </c>
      <c r="L41" s="97">
        <v>8</v>
      </c>
      <c r="M41" s="97">
        <v>9</v>
      </c>
      <c r="N41" s="97">
        <v>10</v>
      </c>
      <c r="O41" s="97">
        <v>11</v>
      </c>
      <c r="P41" s="97">
        <v>12</v>
      </c>
      <c r="Q41" s="97">
        <v>13</v>
      </c>
      <c r="R41" s="97">
        <v>14</v>
      </c>
      <c r="S41" s="97">
        <v>15</v>
      </c>
      <c r="T41" s="97">
        <v>16</v>
      </c>
      <c r="U41" s="97">
        <v>17</v>
      </c>
      <c r="V41" s="97">
        <v>18</v>
      </c>
      <c r="W41" s="97">
        <v>19</v>
      </c>
      <c r="X41" s="97">
        <v>20</v>
      </c>
      <c r="Y41" s="97">
        <v>21</v>
      </c>
      <c r="Z41" s="97">
        <v>22</v>
      </c>
      <c r="AA41" s="97">
        <v>23</v>
      </c>
      <c r="AB41" s="97">
        <v>24</v>
      </c>
      <c r="AC41" s="97">
        <v>25</v>
      </c>
      <c r="AD41" s="216" t="s">
        <v>43</v>
      </c>
      <c r="AE41" s="216"/>
      <c r="AF41" s="217"/>
      <c r="AG41" s="98" t="s">
        <v>164</v>
      </c>
      <c r="AH41" s="99" t="s">
        <v>165</v>
      </c>
      <c r="AI41" s="99" t="s">
        <v>166</v>
      </c>
      <c r="AJ41" s="99" t="s">
        <v>167</v>
      </c>
      <c r="AK41" s="99" t="s">
        <v>168</v>
      </c>
      <c r="AL41" s="100" t="s">
        <v>169</v>
      </c>
      <c r="AM41" s="115" t="s">
        <v>134</v>
      </c>
      <c r="AN41" s="99" t="s">
        <v>135</v>
      </c>
      <c r="AO41" s="100" t="s">
        <v>136</v>
      </c>
      <c r="AP41" s="115" t="s">
        <v>137</v>
      </c>
      <c r="AQ41" s="99" t="s">
        <v>138</v>
      </c>
      <c r="AR41" s="116" t="s">
        <v>139</v>
      </c>
      <c r="AS41" s="98" t="s">
        <v>140</v>
      </c>
      <c r="AT41" s="100" t="s">
        <v>141</v>
      </c>
      <c r="AU41" s="115" t="s">
        <v>142</v>
      </c>
      <c r="AV41" s="100" t="s">
        <v>143</v>
      </c>
    </row>
    <row r="42" spans="1:48" ht="12" customHeight="1" x14ac:dyDescent="0.3">
      <c r="A42" s="308" t="s">
        <v>146</v>
      </c>
      <c r="B42" s="309"/>
      <c r="C42" s="310"/>
      <c r="D42" s="311"/>
      <c r="E42" s="142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255"/>
      <c r="AE42" s="286"/>
      <c r="AF42" s="287"/>
      <c r="AG42" s="114"/>
      <c r="AH42" s="114"/>
      <c r="AI42" s="114"/>
      <c r="AJ42" s="114"/>
      <c r="AK42" s="114"/>
      <c r="AL42" s="114"/>
      <c r="AM42" s="113"/>
      <c r="AN42" s="113"/>
      <c r="AO42" s="125" t="e">
        <f>AVERAGE(E42:AC42)</f>
        <v>#DIV/0!</v>
      </c>
      <c r="AP42" s="113"/>
      <c r="AQ42" s="113"/>
      <c r="AR42" s="113"/>
      <c r="AS42" s="113"/>
      <c r="AT42" s="113"/>
      <c r="AU42" s="113"/>
      <c r="AV42" s="113"/>
    </row>
    <row r="43" spans="1:48" x14ac:dyDescent="0.3">
      <c r="A43" s="264" t="s">
        <v>147</v>
      </c>
      <c r="B43" s="265"/>
      <c r="C43" s="265"/>
      <c r="D43" s="266"/>
      <c r="E43" s="143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239"/>
      <c r="AE43" s="240"/>
      <c r="AF43" s="241"/>
      <c r="AG43" s="114"/>
      <c r="AH43" s="114"/>
      <c r="AI43" s="114"/>
      <c r="AJ43" s="114"/>
      <c r="AK43" s="114"/>
      <c r="AL43" s="114"/>
      <c r="AM43" s="113"/>
      <c r="AN43" s="113"/>
      <c r="AO43" s="126" t="e">
        <f>AVERAGE(E43:AC43)</f>
        <v>#DIV/0!</v>
      </c>
      <c r="AP43" s="113"/>
      <c r="AQ43" s="113"/>
      <c r="AR43" s="113"/>
      <c r="AS43" s="113"/>
      <c r="AT43" s="113"/>
      <c r="AU43" s="113"/>
      <c r="AV43" s="113"/>
    </row>
    <row r="44" spans="1:48" x14ac:dyDescent="0.3">
      <c r="A44" s="283" t="s">
        <v>148</v>
      </c>
      <c r="B44" s="264"/>
      <c r="C44" s="312"/>
      <c r="D44" s="313"/>
      <c r="E44" s="143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8"/>
      <c r="AC44" s="138"/>
      <c r="AD44" s="239"/>
      <c r="AE44" s="240"/>
      <c r="AF44" s="241"/>
      <c r="AG44" s="114"/>
      <c r="AH44" s="114"/>
      <c r="AI44" s="114"/>
      <c r="AJ44" s="114"/>
      <c r="AK44" s="114"/>
      <c r="AL44" s="114"/>
      <c r="AM44" s="113"/>
      <c r="AN44" s="113"/>
      <c r="AO44" s="126" t="e">
        <f>AVERAGE(E44:AC44)</f>
        <v>#DIV/0!</v>
      </c>
      <c r="AP44" s="113"/>
      <c r="AQ44" s="113"/>
      <c r="AR44" s="113"/>
      <c r="AS44" s="113"/>
      <c r="AT44" s="113"/>
      <c r="AU44" s="113"/>
      <c r="AV44" s="113"/>
    </row>
    <row r="45" spans="1:48" ht="15" thickBot="1" x14ac:dyDescent="0.35">
      <c r="A45" s="281" t="s">
        <v>149</v>
      </c>
      <c r="B45" s="282"/>
      <c r="C45" s="304"/>
      <c r="D45" s="305"/>
      <c r="E45" s="144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291"/>
      <c r="AE45" s="292"/>
      <c r="AF45" s="293"/>
      <c r="AG45" s="114"/>
      <c r="AH45" s="114"/>
      <c r="AI45" s="114"/>
      <c r="AJ45" s="114"/>
      <c r="AK45" s="114"/>
      <c r="AL45" s="114"/>
      <c r="AM45" s="113"/>
      <c r="AN45" s="113"/>
      <c r="AO45" s="127" t="e">
        <f>AVERAGE(E45:AC45)</f>
        <v>#DIV/0!</v>
      </c>
      <c r="AP45" s="113"/>
      <c r="AQ45" s="113"/>
      <c r="AR45" s="113"/>
      <c r="AS45" s="113"/>
      <c r="AT45" s="113"/>
      <c r="AU45" s="113"/>
      <c r="AV45" s="113"/>
    </row>
    <row r="46" spans="1:48" ht="15" thickBot="1" x14ac:dyDescent="0.35">
      <c r="A46" s="279" t="s">
        <v>145</v>
      </c>
      <c r="B46" s="280"/>
      <c r="C46" s="306"/>
      <c r="D46" s="307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294"/>
      <c r="AE46" s="295"/>
      <c r="AF46" s="296"/>
      <c r="AG46" s="114"/>
      <c r="AH46" s="114"/>
      <c r="AI46" s="114"/>
      <c r="AJ46" s="114"/>
      <c r="AK46" s="114"/>
      <c r="AL46" s="114"/>
      <c r="AM46" s="113"/>
      <c r="AN46" s="113"/>
      <c r="AO46" s="113"/>
      <c r="AP46" s="130">
        <f>COUNTIF($E$46:$AC$46, "S")</f>
        <v>0</v>
      </c>
      <c r="AQ46" s="131">
        <f>COUNTIF($E$46:$AC$46, "C")</f>
        <v>0</v>
      </c>
      <c r="AR46" s="129">
        <f>AP46+AQ46</f>
        <v>0</v>
      </c>
      <c r="AS46" s="128" t="e">
        <f>AP46/AR46</f>
        <v>#DIV/0!</v>
      </c>
      <c r="AT46" s="129" t="e">
        <f>AQ46/AR46</f>
        <v>#DIV/0!</v>
      </c>
      <c r="AU46" s="132" t="e">
        <f>INDEX($AS$41:$AT$41, MATCH(MAX(AS46:AT46), AS46:AT46, 0))</f>
        <v>#DIV/0!</v>
      </c>
      <c r="AV46" s="113"/>
    </row>
    <row r="47" spans="1:48" x14ac:dyDescent="0.3">
      <c r="A47" s="272" t="s">
        <v>161</v>
      </c>
      <c r="B47" s="273"/>
      <c r="C47" s="274"/>
      <c r="D47" s="275"/>
      <c r="E47" s="146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288"/>
      <c r="AE47" s="289"/>
      <c r="AF47" s="290"/>
      <c r="AG47" s="114"/>
      <c r="AH47" s="114"/>
      <c r="AI47" s="114"/>
      <c r="AJ47" s="114"/>
      <c r="AK47" s="114"/>
      <c r="AL47" s="114"/>
      <c r="AM47" s="113"/>
      <c r="AN47" s="113"/>
      <c r="AO47" s="113"/>
      <c r="AP47" s="113"/>
      <c r="AQ47" s="113"/>
      <c r="AR47" s="113"/>
      <c r="AS47" s="113"/>
      <c r="AT47" s="113"/>
      <c r="AU47" s="113"/>
      <c r="AV47" s="133">
        <f>SUM(E47:AC47)</f>
        <v>0</v>
      </c>
    </row>
    <row r="48" spans="1:48" x14ac:dyDescent="0.3">
      <c r="A48" s="276" t="s">
        <v>200</v>
      </c>
      <c r="B48" s="277"/>
      <c r="C48" s="277"/>
      <c r="D48" s="278"/>
      <c r="E48" s="147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239"/>
      <c r="AE48" s="240"/>
      <c r="AF48" s="241"/>
      <c r="AG48" s="114"/>
      <c r="AH48" s="114"/>
      <c r="AI48" s="114"/>
      <c r="AJ48" s="114"/>
      <c r="AK48" s="114"/>
      <c r="AL48" s="114"/>
      <c r="AM48" s="113"/>
      <c r="AN48" s="113"/>
      <c r="AO48" s="113"/>
      <c r="AP48" s="113"/>
      <c r="AQ48" s="113"/>
      <c r="AR48" s="113"/>
      <c r="AS48" s="113"/>
      <c r="AT48" s="113"/>
      <c r="AU48" s="113"/>
      <c r="AV48" s="134">
        <f t="shared" ref="AV48:AV57" si="7">SUM(E48:AC48)</f>
        <v>0</v>
      </c>
    </row>
    <row r="49" spans="1:48" x14ac:dyDescent="0.3">
      <c r="A49" s="276" t="s">
        <v>199</v>
      </c>
      <c r="B49" s="277"/>
      <c r="C49" s="277"/>
      <c r="D49" s="278"/>
      <c r="E49" s="147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  <c r="AD49" s="239"/>
      <c r="AE49" s="240"/>
      <c r="AF49" s="241"/>
      <c r="AG49" s="114"/>
      <c r="AH49" s="114"/>
      <c r="AI49" s="114"/>
      <c r="AJ49" s="114"/>
      <c r="AK49" s="114"/>
      <c r="AL49" s="114"/>
      <c r="AM49" s="113"/>
      <c r="AN49" s="113"/>
      <c r="AO49" s="113"/>
      <c r="AP49" s="113"/>
      <c r="AQ49" s="113"/>
      <c r="AR49" s="113"/>
      <c r="AS49" s="113"/>
      <c r="AT49" s="113"/>
      <c r="AU49" s="113"/>
      <c r="AV49" s="134">
        <f t="shared" si="7"/>
        <v>0</v>
      </c>
    </row>
    <row r="50" spans="1:48" x14ac:dyDescent="0.3">
      <c r="A50" s="261" t="s">
        <v>160</v>
      </c>
      <c r="B50" s="262"/>
      <c r="C50" s="262"/>
      <c r="D50" s="263"/>
      <c r="E50" s="147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239"/>
      <c r="AE50" s="240"/>
      <c r="AF50" s="241"/>
      <c r="AG50" s="114"/>
      <c r="AH50" s="114"/>
      <c r="AI50" s="114"/>
      <c r="AJ50" s="114"/>
      <c r="AK50" s="114"/>
      <c r="AL50" s="114"/>
      <c r="AM50" s="113"/>
      <c r="AN50" s="113"/>
      <c r="AO50" s="113"/>
      <c r="AP50" s="113"/>
      <c r="AQ50" s="113"/>
      <c r="AR50" s="113"/>
      <c r="AS50" s="113"/>
      <c r="AT50" s="113"/>
      <c r="AU50" s="113"/>
      <c r="AV50" s="134">
        <f t="shared" si="7"/>
        <v>0</v>
      </c>
    </row>
    <row r="51" spans="1:48" x14ac:dyDescent="0.3">
      <c r="A51" s="261" t="s">
        <v>162</v>
      </c>
      <c r="B51" s="262"/>
      <c r="C51" s="262"/>
      <c r="D51" s="263"/>
      <c r="E51" s="147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8"/>
      <c r="AC51" s="138"/>
      <c r="AD51" s="239"/>
      <c r="AE51" s="240"/>
      <c r="AF51" s="241"/>
      <c r="AG51" s="114"/>
      <c r="AH51" s="114"/>
      <c r="AI51" s="114"/>
      <c r="AJ51" s="114"/>
      <c r="AK51" s="114"/>
      <c r="AL51" s="114"/>
      <c r="AM51" s="113"/>
      <c r="AN51" s="113"/>
      <c r="AO51" s="113"/>
      <c r="AP51" s="113"/>
      <c r="AQ51" s="113"/>
      <c r="AR51" s="113"/>
      <c r="AS51" s="113"/>
      <c r="AT51" s="113"/>
      <c r="AU51" s="113"/>
      <c r="AV51" s="134">
        <f t="shared" si="7"/>
        <v>0</v>
      </c>
    </row>
    <row r="52" spans="1:48" x14ac:dyDescent="0.3">
      <c r="A52" s="261" t="s">
        <v>127</v>
      </c>
      <c r="B52" s="262"/>
      <c r="C52" s="262"/>
      <c r="D52" s="263"/>
      <c r="E52" s="147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8"/>
      <c r="AC52" s="138"/>
      <c r="AD52" s="239"/>
      <c r="AE52" s="240"/>
      <c r="AF52" s="241"/>
      <c r="AG52" s="114"/>
      <c r="AH52" s="114"/>
      <c r="AI52" s="114"/>
      <c r="AJ52" s="114"/>
      <c r="AK52" s="114"/>
      <c r="AL52" s="114"/>
      <c r="AM52" s="113"/>
      <c r="AN52" s="113"/>
      <c r="AO52" s="113"/>
      <c r="AP52" s="113"/>
      <c r="AQ52" s="113"/>
      <c r="AR52" s="113"/>
      <c r="AS52" s="113"/>
      <c r="AT52" s="113"/>
      <c r="AU52" s="113"/>
      <c r="AV52" s="134">
        <f t="shared" si="7"/>
        <v>0</v>
      </c>
    </row>
    <row r="53" spans="1:48" x14ac:dyDescent="0.3">
      <c r="A53" s="261" t="s">
        <v>128</v>
      </c>
      <c r="B53" s="262"/>
      <c r="C53" s="262"/>
      <c r="D53" s="263"/>
      <c r="E53" s="147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8"/>
      <c r="AC53" s="138"/>
      <c r="AD53" s="239"/>
      <c r="AE53" s="240"/>
      <c r="AF53" s="241"/>
      <c r="AG53" s="114"/>
      <c r="AH53" s="114"/>
      <c r="AI53" s="114"/>
      <c r="AJ53" s="114"/>
      <c r="AK53" s="114"/>
      <c r="AL53" s="114"/>
      <c r="AM53" s="113"/>
      <c r="AN53" s="113"/>
      <c r="AO53" s="113"/>
      <c r="AP53" s="113"/>
      <c r="AQ53" s="113"/>
      <c r="AR53" s="113"/>
      <c r="AS53" s="113"/>
      <c r="AT53" s="113"/>
      <c r="AU53" s="113"/>
      <c r="AV53" s="134">
        <f t="shared" si="7"/>
        <v>0</v>
      </c>
    </row>
    <row r="54" spans="1:48" x14ac:dyDescent="0.3">
      <c r="A54" s="261" t="s">
        <v>129</v>
      </c>
      <c r="B54" s="262"/>
      <c r="C54" s="262"/>
      <c r="D54" s="263"/>
      <c r="E54" s="147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8"/>
      <c r="AC54" s="138"/>
      <c r="AD54" s="239"/>
      <c r="AE54" s="240"/>
      <c r="AF54" s="241"/>
      <c r="AG54" s="114"/>
      <c r="AH54" s="114"/>
      <c r="AI54" s="114"/>
      <c r="AJ54" s="114"/>
      <c r="AK54" s="114"/>
      <c r="AL54" s="114"/>
      <c r="AM54" s="113"/>
      <c r="AN54" s="113"/>
      <c r="AO54" s="113"/>
      <c r="AP54" s="113"/>
      <c r="AQ54" s="113"/>
      <c r="AR54" s="113"/>
      <c r="AS54" s="113"/>
      <c r="AT54" s="113"/>
      <c r="AU54" s="113"/>
      <c r="AV54" s="134">
        <f t="shared" si="7"/>
        <v>0</v>
      </c>
    </row>
    <row r="55" spans="1:48" x14ac:dyDescent="0.3">
      <c r="A55" s="261" t="s">
        <v>130</v>
      </c>
      <c r="B55" s="262"/>
      <c r="C55" s="262"/>
      <c r="D55" s="263"/>
      <c r="E55" s="147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8"/>
      <c r="AC55" s="138"/>
      <c r="AD55" s="239"/>
      <c r="AE55" s="240"/>
      <c r="AF55" s="241"/>
      <c r="AG55" s="114"/>
      <c r="AH55" s="114"/>
      <c r="AI55" s="114"/>
      <c r="AJ55" s="114"/>
      <c r="AK55" s="114"/>
      <c r="AL55" s="114"/>
      <c r="AM55" s="113"/>
      <c r="AN55" s="113"/>
      <c r="AO55" s="113"/>
      <c r="AP55" s="113"/>
      <c r="AQ55" s="113"/>
      <c r="AR55" s="113"/>
      <c r="AS55" s="113"/>
      <c r="AT55" s="113"/>
      <c r="AU55" s="113"/>
      <c r="AV55" s="134">
        <f t="shared" si="7"/>
        <v>0</v>
      </c>
    </row>
    <row r="56" spans="1:48" x14ac:dyDescent="0.3">
      <c r="A56" s="261" t="s">
        <v>163</v>
      </c>
      <c r="B56" s="262"/>
      <c r="C56" s="262"/>
      <c r="D56" s="263"/>
      <c r="E56" s="147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8"/>
      <c r="AC56" s="138"/>
      <c r="AD56" s="239"/>
      <c r="AE56" s="240"/>
      <c r="AF56" s="241"/>
      <c r="AG56" s="114"/>
      <c r="AH56" s="114"/>
      <c r="AI56" s="114"/>
      <c r="AJ56" s="114"/>
      <c r="AK56" s="114"/>
      <c r="AL56" s="114"/>
      <c r="AM56" s="113"/>
      <c r="AN56" s="113"/>
      <c r="AO56" s="113"/>
      <c r="AP56" s="113"/>
      <c r="AQ56" s="113"/>
      <c r="AR56" s="113"/>
      <c r="AS56" s="113"/>
      <c r="AT56" s="113"/>
      <c r="AU56" s="113"/>
      <c r="AV56" s="134">
        <f t="shared" si="7"/>
        <v>0</v>
      </c>
    </row>
    <row r="57" spans="1:48" ht="15" thickBot="1" x14ac:dyDescent="0.35">
      <c r="A57" s="267" t="s">
        <v>131</v>
      </c>
      <c r="B57" s="268"/>
      <c r="C57" s="268"/>
      <c r="D57" s="269"/>
      <c r="E57" s="148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270"/>
      <c r="AE57" s="284"/>
      <c r="AF57" s="285"/>
      <c r="AG57" s="114"/>
      <c r="AH57" s="114"/>
      <c r="AI57" s="114"/>
      <c r="AJ57" s="114"/>
      <c r="AK57" s="114"/>
      <c r="AL57" s="114"/>
      <c r="AM57" s="113"/>
      <c r="AN57" s="113"/>
      <c r="AO57" s="113"/>
      <c r="AP57" s="113"/>
      <c r="AQ57" s="113"/>
      <c r="AR57" s="113"/>
      <c r="AS57" s="113"/>
      <c r="AT57" s="113"/>
      <c r="AU57" s="113"/>
      <c r="AV57" s="135">
        <f t="shared" si="7"/>
        <v>0</v>
      </c>
    </row>
    <row r="58" spans="1:48" x14ac:dyDescent="0.3">
      <c r="A58" s="1" t="s">
        <v>144</v>
      </c>
    </row>
  </sheetData>
  <mergeCells count="162">
    <mergeCell ref="AG6:AV6"/>
    <mergeCell ref="AG40:AV40"/>
    <mergeCell ref="A11:B11"/>
    <mergeCell ref="A41:B41"/>
    <mergeCell ref="C41:D41"/>
    <mergeCell ref="AD41:AF41"/>
    <mergeCell ref="AD53:AF53"/>
    <mergeCell ref="AD54:AF54"/>
    <mergeCell ref="C45:D45"/>
    <mergeCell ref="C46:D46"/>
    <mergeCell ref="A42:B42"/>
    <mergeCell ref="C42:D42"/>
    <mergeCell ref="C44:D44"/>
    <mergeCell ref="A52:D52"/>
    <mergeCell ref="A53:D53"/>
    <mergeCell ref="A54:D54"/>
    <mergeCell ref="C33:D33"/>
    <mergeCell ref="C34:D34"/>
    <mergeCell ref="C35:D35"/>
    <mergeCell ref="C36:D36"/>
    <mergeCell ref="C23:D23"/>
    <mergeCell ref="C24:D24"/>
    <mergeCell ref="C25:D25"/>
    <mergeCell ref="C37:D37"/>
    <mergeCell ref="AD55:AF55"/>
    <mergeCell ref="AD56:AF56"/>
    <mergeCell ref="AD57:AF57"/>
    <mergeCell ref="AD42:AF42"/>
    <mergeCell ref="AD47:AF47"/>
    <mergeCell ref="AD48:AF48"/>
    <mergeCell ref="AD49:AF49"/>
    <mergeCell ref="AD50:AF50"/>
    <mergeCell ref="AD51:AF51"/>
    <mergeCell ref="AD52:AF52"/>
    <mergeCell ref="AD43:AF43"/>
    <mergeCell ref="AD44:AF44"/>
    <mergeCell ref="AD45:AF45"/>
    <mergeCell ref="AD46:AF46"/>
    <mergeCell ref="A57:D57"/>
    <mergeCell ref="C39:D39"/>
    <mergeCell ref="A47:D47"/>
    <mergeCell ref="A48:D48"/>
    <mergeCell ref="A49:D49"/>
    <mergeCell ref="A50:D50"/>
    <mergeCell ref="A51:D51"/>
    <mergeCell ref="A46:B46"/>
    <mergeCell ref="A45:B45"/>
    <mergeCell ref="A44:B44"/>
    <mergeCell ref="A39:B39"/>
    <mergeCell ref="A30:B30"/>
    <mergeCell ref="A31:B31"/>
    <mergeCell ref="A55:D55"/>
    <mergeCell ref="A56:D56"/>
    <mergeCell ref="A35:B35"/>
    <mergeCell ref="A36:B36"/>
    <mergeCell ref="A22:B22"/>
    <mergeCell ref="A23:B23"/>
    <mergeCell ref="A24:B24"/>
    <mergeCell ref="A25:B25"/>
    <mergeCell ref="A26:B26"/>
    <mergeCell ref="A27:B27"/>
    <mergeCell ref="A43:D43"/>
    <mergeCell ref="C16:D16"/>
    <mergeCell ref="A34:B34"/>
    <mergeCell ref="C38:D38"/>
    <mergeCell ref="C26:D26"/>
    <mergeCell ref="C27:D27"/>
    <mergeCell ref="C28:D28"/>
    <mergeCell ref="C29:D29"/>
    <mergeCell ref="C30:D30"/>
    <mergeCell ref="C32:D32"/>
    <mergeCell ref="C31:D31"/>
    <mergeCell ref="A17:B17"/>
    <mergeCell ref="A18:B18"/>
    <mergeCell ref="A19:B19"/>
    <mergeCell ref="A20:B20"/>
    <mergeCell ref="A21:B21"/>
    <mergeCell ref="C22:D22"/>
    <mergeCell ref="C17:D17"/>
    <mergeCell ref="C18:D18"/>
    <mergeCell ref="C19:D19"/>
    <mergeCell ref="C20:D20"/>
    <mergeCell ref="C21:D21"/>
    <mergeCell ref="A38:B38"/>
    <mergeCell ref="A28:B28"/>
    <mergeCell ref="A29:B29"/>
    <mergeCell ref="A8:B8"/>
    <mergeCell ref="A9:B9"/>
    <mergeCell ref="A10:B10"/>
    <mergeCell ref="C7:D7"/>
    <mergeCell ref="C8:D8"/>
    <mergeCell ref="C9:D9"/>
    <mergeCell ref="C10:D10"/>
    <mergeCell ref="C11:D11"/>
    <mergeCell ref="C12:D12"/>
    <mergeCell ref="AD37:AF37"/>
    <mergeCell ref="AD38:AF38"/>
    <mergeCell ref="AD39:AF39"/>
    <mergeCell ref="AD32:AF32"/>
    <mergeCell ref="AD33:AF33"/>
    <mergeCell ref="AD34:AF34"/>
    <mergeCell ref="AD35:AF35"/>
    <mergeCell ref="AD36:AF36"/>
    <mergeCell ref="A12:B12"/>
    <mergeCell ref="A13:B13"/>
    <mergeCell ref="A14:B14"/>
    <mergeCell ref="A15:B15"/>
    <mergeCell ref="AD26:AF26"/>
    <mergeCell ref="AD27:AF27"/>
    <mergeCell ref="AD28:AF28"/>
    <mergeCell ref="AD29:AF29"/>
    <mergeCell ref="AD30:AF30"/>
    <mergeCell ref="AD31:AF31"/>
    <mergeCell ref="A16:B16"/>
    <mergeCell ref="A32:B32"/>
    <mergeCell ref="A33:B33"/>
    <mergeCell ref="C13:D13"/>
    <mergeCell ref="C14:D14"/>
    <mergeCell ref="C15:D15"/>
    <mergeCell ref="AD8:AF8"/>
    <mergeCell ref="AD9:AF9"/>
    <mergeCell ref="AD10:AF10"/>
    <mergeCell ref="AD11:AF11"/>
    <mergeCell ref="AD12:AF12"/>
    <mergeCell ref="AD13:AF13"/>
    <mergeCell ref="AD6:AF6"/>
    <mergeCell ref="A40:D40"/>
    <mergeCell ref="E40:AC40"/>
    <mergeCell ref="AD40:AF40"/>
    <mergeCell ref="AD25:AF25"/>
    <mergeCell ref="AD14:AF14"/>
    <mergeCell ref="AD15:AF15"/>
    <mergeCell ref="AD20:AF20"/>
    <mergeCell ref="AD21:AF21"/>
    <mergeCell ref="AD22:AF22"/>
    <mergeCell ref="AD23:AF23"/>
    <mergeCell ref="AD24:AF24"/>
    <mergeCell ref="A37:B37"/>
    <mergeCell ref="AD16:AF16"/>
    <mergeCell ref="AD17:AF17"/>
    <mergeCell ref="AD18:AF18"/>
    <mergeCell ref="AD19:AF19"/>
    <mergeCell ref="E6:AC6"/>
    <mergeCell ref="C2:D2"/>
    <mergeCell ref="E2:I2"/>
    <mergeCell ref="J2:K2"/>
    <mergeCell ref="L2:Q2"/>
    <mergeCell ref="A1:AF1"/>
    <mergeCell ref="U2:AF2"/>
    <mergeCell ref="AD7:AF7"/>
    <mergeCell ref="R2:T2"/>
    <mergeCell ref="M5:AF5"/>
    <mergeCell ref="A7:B7"/>
    <mergeCell ref="R3:T3"/>
    <mergeCell ref="U3:AF3"/>
    <mergeCell ref="R4:T4"/>
    <mergeCell ref="U4:AF4"/>
    <mergeCell ref="A6:D6"/>
    <mergeCell ref="E3:Q3"/>
    <mergeCell ref="E4:Q4"/>
    <mergeCell ref="A5:L5"/>
    <mergeCell ref="B3:D3"/>
  </mergeCells>
  <pageMargins left="0.7" right="0.7" top="0.75" bottom="0.75" header="0.3" footer="0.3"/>
  <pageSetup paperSize="5" orientation="landscape" verticalDpi="0" r:id="rId1"/>
  <headerFooter>
    <oddHeader>&amp;L&amp;"-,Bold"&amp;10&amp;USage-Grouse Habitat Assessment Framework&amp;"-,Regular"&amp;9&amp;U
Daubenmire Worksheet&amp;R&amp;"-,Bold"&amp;10Version 3</oddHeader>
    <oddFooter>&amp;L&amp;"-,Bold"&amp;10Printed &amp;D&amp;R&amp;"-,Bold"&amp;10Page &amp;P of &amp;N</oddFooter>
  </headerFooter>
  <rowBreaks count="1" manualBreakCount="1"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M99"/>
  <sheetViews>
    <sheetView view="pageLayout" topLeftCell="A25" zoomScaleNormal="100" workbookViewId="0">
      <selection activeCell="M36" sqref="M36"/>
    </sheetView>
  </sheetViews>
  <sheetFormatPr defaultColWidth="9.109375" defaultRowHeight="14.4" x14ac:dyDescent="0.3"/>
  <cols>
    <col min="1" max="1" width="10.44140625" style="96" customWidth="1"/>
    <col min="2" max="3" width="9" style="96" customWidth="1"/>
    <col min="4" max="4" width="16.6640625" style="96" customWidth="1"/>
    <col min="5" max="5" width="7.33203125" style="96" customWidth="1"/>
    <col min="6" max="6" width="17" style="96" customWidth="1"/>
    <col min="7" max="7" width="8.88671875" style="96" customWidth="1"/>
    <col min="8" max="8" width="4.109375" style="96" customWidth="1"/>
    <col min="9" max="9" width="1.33203125" style="96" customWidth="1"/>
    <col min="10" max="10" width="3.6640625" style="96" customWidth="1"/>
    <col min="11" max="11" width="10.44140625" style="96" customWidth="1"/>
    <col min="12" max="12" width="8" style="96" customWidth="1"/>
    <col min="13" max="13" width="8.109375" style="96" customWidth="1"/>
    <col min="14" max="16384" width="9.109375" style="96"/>
  </cols>
  <sheetData>
    <row r="1" spans="1:13" ht="18.75" customHeight="1" x14ac:dyDescent="0.25">
      <c r="A1" s="203" t="s">
        <v>40</v>
      </c>
      <c r="B1" s="203"/>
      <c r="C1" s="203"/>
      <c r="D1" s="203"/>
      <c r="E1" s="203"/>
      <c r="F1" s="203"/>
      <c r="G1" s="203"/>
      <c r="H1" s="203"/>
      <c r="J1" s="154"/>
      <c r="K1" s="154"/>
      <c r="L1" s="155"/>
      <c r="M1" s="155"/>
    </row>
    <row r="2" spans="1:13" ht="15" customHeight="1" x14ac:dyDescent="0.3">
      <c r="A2" s="150" t="s">
        <v>30</v>
      </c>
      <c r="B2" s="156">
        <f>PlotMetadata!J3</f>
        <v>0</v>
      </c>
      <c r="C2" s="150" t="s">
        <v>1</v>
      </c>
      <c r="D2" s="153">
        <f>PlotMetadata!B2</f>
        <v>0</v>
      </c>
      <c r="E2" s="150" t="s">
        <v>2</v>
      </c>
      <c r="F2" s="152">
        <f>PlotMetadata!B3</f>
        <v>0</v>
      </c>
      <c r="G2" s="157" t="s">
        <v>31</v>
      </c>
      <c r="H2" s="176"/>
      <c r="J2" s="318" t="s">
        <v>150</v>
      </c>
      <c r="K2" s="318"/>
      <c r="L2" s="318"/>
      <c r="M2" s="318"/>
    </row>
    <row r="3" spans="1:13" ht="15" thickBot="1" x14ac:dyDescent="0.35">
      <c r="A3" s="158" t="s">
        <v>3</v>
      </c>
      <c r="B3" s="319">
        <f>PlotMetadata!C4</f>
        <v>0</v>
      </c>
      <c r="C3" s="319"/>
      <c r="D3" s="319"/>
      <c r="E3" s="319"/>
      <c r="F3" s="319"/>
      <c r="G3" s="319"/>
      <c r="H3" s="320"/>
      <c r="J3" s="318"/>
      <c r="K3" s="318"/>
      <c r="L3" s="318"/>
      <c r="M3" s="318"/>
    </row>
    <row r="4" spans="1:13" ht="15.75" thickBot="1" x14ac:dyDescent="0.3">
      <c r="A4" s="158" t="s">
        <v>29</v>
      </c>
      <c r="B4" s="228" t="b">
        <f>IF($H$2=1, PlotMetadata!$B$9, IF($H$2=2, PlotMetadata!$B$10, IF($H$2=3, PlotMetadata!$B$11)))</f>
        <v>0</v>
      </c>
      <c r="C4" s="228"/>
      <c r="D4" s="228"/>
      <c r="E4" s="228"/>
      <c r="F4" s="159" t="s">
        <v>170</v>
      </c>
      <c r="G4" s="321"/>
      <c r="H4" s="322"/>
      <c r="K4" s="9" t="s">
        <v>32</v>
      </c>
      <c r="L4" s="10" t="s">
        <v>39</v>
      </c>
      <c r="M4" s="11" t="s">
        <v>44</v>
      </c>
    </row>
    <row r="5" spans="1:13" ht="14.85" customHeight="1" x14ac:dyDescent="0.3">
      <c r="A5" s="160" t="s">
        <v>32</v>
      </c>
      <c r="B5" s="160" t="s">
        <v>10</v>
      </c>
      <c r="C5" s="160" t="s">
        <v>41</v>
      </c>
      <c r="D5" s="160" t="s">
        <v>42</v>
      </c>
      <c r="E5" s="323" t="s">
        <v>43</v>
      </c>
      <c r="F5" s="323"/>
      <c r="G5" s="323"/>
      <c r="H5" s="323"/>
      <c r="J5" s="315" t="s">
        <v>59</v>
      </c>
      <c r="K5" s="19" t="s">
        <v>36</v>
      </c>
      <c r="L5" s="25">
        <f t="shared" ref="L5:L31" si="0">SUMIF($A$6:$A$99, K5, $D$6:$D$99)</f>
        <v>0</v>
      </c>
      <c r="M5" s="26">
        <f>L5/5000</f>
        <v>0</v>
      </c>
    </row>
    <row r="6" spans="1:13" ht="14.85" customHeight="1" x14ac:dyDescent="0.3">
      <c r="A6" s="16"/>
      <c r="B6" s="16"/>
      <c r="C6" s="16"/>
      <c r="D6" s="6">
        <f>ABS(C6-B6)</f>
        <v>0</v>
      </c>
      <c r="E6" s="324"/>
      <c r="F6" s="324"/>
      <c r="G6" s="324"/>
      <c r="H6" s="324"/>
      <c r="J6" s="316"/>
      <c r="K6" s="20" t="s">
        <v>45</v>
      </c>
      <c r="L6" s="27">
        <f t="shared" si="0"/>
        <v>0</v>
      </c>
      <c r="M6" s="28">
        <f>L6/5000</f>
        <v>0</v>
      </c>
    </row>
    <row r="7" spans="1:13" ht="14.85" customHeight="1" x14ac:dyDescent="0.3">
      <c r="A7" s="17"/>
      <c r="B7" s="17"/>
      <c r="C7" s="17"/>
      <c r="D7" s="5">
        <f t="shared" ref="D7:D70" si="1">ABS(C7-B7)</f>
        <v>0</v>
      </c>
      <c r="E7" s="314"/>
      <c r="F7" s="314"/>
      <c r="G7" s="314"/>
      <c r="H7" s="314"/>
      <c r="J7" s="316"/>
      <c r="K7" s="20" t="s">
        <v>46</v>
      </c>
      <c r="L7" s="27">
        <f t="shared" si="0"/>
        <v>0</v>
      </c>
      <c r="M7" s="28">
        <f t="shared" ref="M7:M31" si="2">L7/5000</f>
        <v>0</v>
      </c>
    </row>
    <row r="8" spans="1:13" ht="14.85" customHeight="1" x14ac:dyDescent="0.3">
      <c r="A8" s="17"/>
      <c r="B8" s="17"/>
      <c r="C8" s="17"/>
      <c r="D8" s="5">
        <f t="shared" si="1"/>
        <v>0</v>
      </c>
      <c r="E8" s="314"/>
      <c r="F8" s="314"/>
      <c r="G8" s="314"/>
      <c r="H8" s="314"/>
      <c r="J8" s="316"/>
      <c r="K8" s="20" t="s">
        <v>47</v>
      </c>
      <c r="L8" s="27">
        <f t="shared" si="0"/>
        <v>0</v>
      </c>
      <c r="M8" s="28">
        <f t="shared" si="2"/>
        <v>0</v>
      </c>
    </row>
    <row r="9" spans="1:13" ht="14.85" customHeight="1" x14ac:dyDescent="0.3">
      <c r="A9" s="17"/>
      <c r="B9" s="17"/>
      <c r="C9" s="17"/>
      <c r="D9" s="5">
        <f t="shared" si="1"/>
        <v>0</v>
      </c>
      <c r="E9" s="314"/>
      <c r="F9" s="314"/>
      <c r="G9" s="314"/>
      <c r="H9" s="314"/>
      <c r="J9" s="316"/>
      <c r="K9" s="20" t="s">
        <v>48</v>
      </c>
      <c r="L9" s="27">
        <f t="shared" si="0"/>
        <v>0</v>
      </c>
      <c r="M9" s="28">
        <f t="shared" si="2"/>
        <v>0</v>
      </c>
    </row>
    <row r="10" spans="1:13" ht="14.85" customHeight="1" x14ac:dyDescent="0.3">
      <c r="A10" s="17"/>
      <c r="B10" s="17"/>
      <c r="C10" s="17"/>
      <c r="D10" s="5">
        <f t="shared" si="1"/>
        <v>0</v>
      </c>
      <c r="E10" s="314"/>
      <c r="F10" s="314"/>
      <c r="G10" s="314"/>
      <c r="H10" s="314"/>
      <c r="J10" s="316"/>
      <c r="K10" s="20" t="s">
        <v>34</v>
      </c>
      <c r="L10" s="27">
        <f t="shared" si="0"/>
        <v>0</v>
      </c>
      <c r="M10" s="28">
        <f t="shared" si="2"/>
        <v>0</v>
      </c>
    </row>
    <row r="11" spans="1:13" ht="14.85" customHeight="1" x14ac:dyDescent="0.3">
      <c r="A11" s="17"/>
      <c r="B11" s="17"/>
      <c r="C11" s="17"/>
      <c r="D11" s="5">
        <f t="shared" si="1"/>
        <v>0</v>
      </c>
      <c r="E11" s="314"/>
      <c r="F11" s="314"/>
      <c r="G11" s="314"/>
      <c r="H11" s="314"/>
      <c r="J11" s="316"/>
      <c r="K11" s="20" t="s">
        <v>35</v>
      </c>
      <c r="L11" s="27">
        <f t="shared" si="0"/>
        <v>0</v>
      </c>
      <c r="M11" s="28">
        <f t="shared" si="2"/>
        <v>0</v>
      </c>
    </row>
    <row r="12" spans="1:13" ht="14.85" customHeight="1" x14ac:dyDescent="0.3">
      <c r="A12" s="17"/>
      <c r="B12" s="17"/>
      <c r="C12" s="17"/>
      <c r="D12" s="5">
        <f t="shared" si="1"/>
        <v>0</v>
      </c>
      <c r="E12" s="314"/>
      <c r="F12" s="314"/>
      <c r="G12" s="314"/>
      <c r="H12" s="314"/>
      <c r="J12" s="316"/>
      <c r="K12" s="20" t="s">
        <v>33</v>
      </c>
      <c r="L12" s="27">
        <f t="shared" si="0"/>
        <v>0</v>
      </c>
      <c r="M12" s="28">
        <f t="shared" si="2"/>
        <v>0</v>
      </c>
    </row>
    <row r="13" spans="1:13" ht="14.85" customHeight="1" x14ac:dyDescent="0.3">
      <c r="A13" s="17"/>
      <c r="B13" s="17"/>
      <c r="C13" s="17"/>
      <c r="D13" s="5">
        <f t="shared" si="1"/>
        <v>0</v>
      </c>
      <c r="E13" s="314"/>
      <c r="F13" s="314"/>
      <c r="G13" s="314"/>
      <c r="H13" s="314"/>
      <c r="J13" s="316"/>
      <c r="K13" s="20" t="s">
        <v>49</v>
      </c>
      <c r="L13" s="27">
        <f t="shared" si="0"/>
        <v>0</v>
      </c>
      <c r="M13" s="28">
        <f t="shared" si="2"/>
        <v>0</v>
      </c>
    </row>
    <row r="14" spans="1:13" ht="14.85" customHeight="1" x14ac:dyDescent="0.3">
      <c r="A14" s="17"/>
      <c r="B14" s="17"/>
      <c r="C14" s="17"/>
      <c r="D14" s="5">
        <f t="shared" si="1"/>
        <v>0</v>
      </c>
      <c r="E14" s="314"/>
      <c r="F14" s="314"/>
      <c r="G14" s="314"/>
      <c r="H14" s="314"/>
      <c r="J14" s="316"/>
      <c r="K14" s="20" t="s">
        <v>37</v>
      </c>
      <c r="L14" s="27">
        <f t="shared" si="0"/>
        <v>0</v>
      </c>
      <c r="M14" s="28">
        <f t="shared" si="2"/>
        <v>0</v>
      </c>
    </row>
    <row r="15" spans="1:13" ht="14.85" customHeight="1" x14ac:dyDescent="0.3">
      <c r="A15" s="17"/>
      <c r="B15" s="17"/>
      <c r="C15" s="17"/>
      <c r="D15" s="5">
        <f t="shared" si="1"/>
        <v>0</v>
      </c>
      <c r="E15" s="314"/>
      <c r="F15" s="314"/>
      <c r="G15" s="314"/>
      <c r="H15" s="314"/>
      <c r="J15" s="316"/>
      <c r="K15" s="20"/>
      <c r="L15" s="27">
        <f t="shared" si="0"/>
        <v>0</v>
      </c>
      <c r="M15" s="28">
        <f t="shared" si="2"/>
        <v>0</v>
      </c>
    </row>
    <row r="16" spans="1:13" ht="14.85" customHeight="1" x14ac:dyDescent="0.3">
      <c r="A16" s="17"/>
      <c r="B16" s="17"/>
      <c r="C16" s="17"/>
      <c r="D16" s="5">
        <f t="shared" si="1"/>
        <v>0</v>
      </c>
      <c r="E16" s="314"/>
      <c r="F16" s="314"/>
      <c r="G16" s="314"/>
      <c r="H16" s="314"/>
      <c r="J16" s="316"/>
      <c r="K16" s="20"/>
      <c r="L16" s="27">
        <f t="shared" si="0"/>
        <v>0</v>
      </c>
      <c r="M16" s="28">
        <f t="shared" si="2"/>
        <v>0</v>
      </c>
    </row>
    <row r="17" spans="1:13" ht="14.85" customHeight="1" x14ac:dyDescent="0.3">
      <c r="A17" s="17"/>
      <c r="B17" s="17"/>
      <c r="C17" s="17"/>
      <c r="D17" s="5">
        <f t="shared" si="1"/>
        <v>0</v>
      </c>
      <c r="E17" s="314"/>
      <c r="F17" s="314"/>
      <c r="G17" s="314"/>
      <c r="H17" s="314"/>
      <c r="J17" s="316"/>
      <c r="K17" s="20"/>
      <c r="L17" s="27">
        <f t="shared" si="0"/>
        <v>0</v>
      </c>
      <c r="M17" s="28">
        <f t="shared" si="2"/>
        <v>0</v>
      </c>
    </row>
    <row r="18" spans="1:13" ht="14.85" customHeight="1" x14ac:dyDescent="0.3">
      <c r="A18" s="17"/>
      <c r="B18" s="17"/>
      <c r="C18" s="17"/>
      <c r="D18" s="5">
        <f t="shared" si="1"/>
        <v>0</v>
      </c>
      <c r="E18" s="314"/>
      <c r="F18" s="314"/>
      <c r="G18" s="314"/>
      <c r="H18" s="314"/>
      <c r="J18" s="316"/>
      <c r="K18" s="20"/>
      <c r="L18" s="27">
        <f t="shared" si="0"/>
        <v>0</v>
      </c>
      <c r="M18" s="28">
        <f t="shared" si="2"/>
        <v>0</v>
      </c>
    </row>
    <row r="19" spans="1:13" ht="14.85" customHeight="1" thickBot="1" x14ac:dyDescent="0.35">
      <c r="A19" s="17"/>
      <c r="B19" s="17"/>
      <c r="C19" s="17"/>
      <c r="D19" s="5">
        <f t="shared" si="1"/>
        <v>0</v>
      </c>
      <c r="E19" s="314"/>
      <c r="F19" s="314"/>
      <c r="G19" s="314"/>
      <c r="H19" s="314"/>
      <c r="J19" s="317"/>
      <c r="K19" s="21"/>
      <c r="L19" s="27">
        <f t="shared" si="0"/>
        <v>0</v>
      </c>
      <c r="M19" s="28">
        <f t="shared" si="2"/>
        <v>0</v>
      </c>
    </row>
    <row r="20" spans="1:13" ht="14.85" customHeight="1" x14ac:dyDescent="0.3">
      <c r="A20" s="17"/>
      <c r="B20" s="17"/>
      <c r="C20" s="17"/>
      <c r="D20" s="5">
        <f t="shared" si="1"/>
        <v>0</v>
      </c>
      <c r="E20" s="314"/>
      <c r="F20" s="314"/>
      <c r="G20" s="314"/>
      <c r="H20" s="314"/>
      <c r="J20" s="315" t="s">
        <v>60</v>
      </c>
      <c r="K20" s="19" t="s">
        <v>38</v>
      </c>
      <c r="L20" s="25">
        <f t="shared" si="0"/>
        <v>0</v>
      </c>
      <c r="M20" s="26">
        <f t="shared" si="2"/>
        <v>0</v>
      </c>
    </row>
    <row r="21" spans="1:13" ht="14.85" customHeight="1" x14ac:dyDescent="0.3">
      <c r="A21" s="17"/>
      <c r="B21" s="17"/>
      <c r="C21" s="17"/>
      <c r="D21" s="5">
        <f t="shared" si="1"/>
        <v>0</v>
      </c>
      <c r="E21" s="314"/>
      <c r="F21" s="314"/>
      <c r="G21" s="314"/>
      <c r="H21" s="314"/>
      <c r="J21" s="316"/>
      <c r="K21" s="20" t="s">
        <v>50</v>
      </c>
      <c r="L21" s="27">
        <f t="shared" si="0"/>
        <v>0</v>
      </c>
      <c r="M21" s="28">
        <f t="shared" si="2"/>
        <v>0</v>
      </c>
    </row>
    <row r="22" spans="1:13" ht="14.85" customHeight="1" x14ac:dyDescent="0.3">
      <c r="A22" s="17"/>
      <c r="B22" s="17"/>
      <c r="C22" s="17"/>
      <c r="D22" s="5">
        <f t="shared" si="1"/>
        <v>0</v>
      </c>
      <c r="E22" s="314"/>
      <c r="F22" s="314"/>
      <c r="G22" s="314"/>
      <c r="H22" s="314"/>
      <c r="J22" s="316"/>
      <c r="K22" s="20" t="s">
        <v>51</v>
      </c>
      <c r="L22" s="27">
        <f t="shared" si="0"/>
        <v>0</v>
      </c>
      <c r="M22" s="28">
        <f t="shared" si="2"/>
        <v>0</v>
      </c>
    </row>
    <row r="23" spans="1:13" ht="14.85" customHeight="1" x14ac:dyDescent="0.3">
      <c r="A23" s="17"/>
      <c r="B23" s="17"/>
      <c r="C23" s="17"/>
      <c r="D23" s="5">
        <f t="shared" si="1"/>
        <v>0</v>
      </c>
      <c r="E23" s="314"/>
      <c r="F23" s="314"/>
      <c r="G23" s="314"/>
      <c r="H23" s="314"/>
      <c r="J23" s="316"/>
      <c r="K23" s="20" t="s">
        <v>52</v>
      </c>
      <c r="L23" s="27">
        <f t="shared" si="0"/>
        <v>0</v>
      </c>
      <c r="M23" s="28">
        <f t="shared" si="2"/>
        <v>0</v>
      </c>
    </row>
    <row r="24" spans="1:13" ht="14.85" customHeight="1" x14ac:dyDescent="0.3">
      <c r="A24" s="17"/>
      <c r="B24" s="17"/>
      <c r="C24" s="17"/>
      <c r="D24" s="5">
        <f t="shared" si="1"/>
        <v>0</v>
      </c>
      <c r="E24" s="314"/>
      <c r="F24" s="314"/>
      <c r="G24" s="314"/>
      <c r="H24" s="314"/>
      <c r="J24" s="316"/>
      <c r="K24" s="20" t="s">
        <v>53</v>
      </c>
      <c r="L24" s="27">
        <f t="shared" si="0"/>
        <v>0</v>
      </c>
      <c r="M24" s="28">
        <f t="shared" si="2"/>
        <v>0</v>
      </c>
    </row>
    <row r="25" spans="1:13" ht="14.85" customHeight="1" x14ac:dyDescent="0.3">
      <c r="A25" s="17"/>
      <c r="B25" s="17"/>
      <c r="C25" s="17"/>
      <c r="D25" s="5">
        <f t="shared" si="1"/>
        <v>0</v>
      </c>
      <c r="E25" s="314"/>
      <c r="F25" s="314"/>
      <c r="G25" s="314"/>
      <c r="H25" s="314"/>
      <c r="J25" s="316"/>
      <c r="K25" s="20" t="s">
        <v>54</v>
      </c>
      <c r="L25" s="27">
        <f t="shared" si="0"/>
        <v>0</v>
      </c>
      <c r="M25" s="28">
        <f t="shared" si="2"/>
        <v>0</v>
      </c>
    </row>
    <row r="26" spans="1:13" ht="14.85" customHeight="1" x14ac:dyDescent="0.3">
      <c r="A26" s="17"/>
      <c r="B26" s="17"/>
      <c r="C26" s="17"/>
      <c r="D26" s="5">
        <f t="shared" si="1"/>
        <v>0</v>
      </c>
      <c r="E26" s="314"/>
      <c r="F26" s="314"/>
      <c r="G26" s="314"/>
      <c r="H26" s="314"/>
      <c r="J26" s="316"/>
      <c r="K26" s="20" t="s">
        <v>55</v>
      </c>
      <c r="L26" s="27">
        <f t="shared" si="0"/>
        <v>0</v>
      </c>
      <c r="M26" s="28">
        <f t="shared" si="2"/>
        <v>0</v>
      </c>
    </row>
    <row r="27" spans="1:13" ht="14.85" customHeight="1" x14ac:dyDescent="0.3">
      <c r="A27" s="17"/>
      <c r="B27" s="17"/>
      <c r="C27" s="17"/>
      <c r="D27" s="5">
        <f t="shared" si="1"/>
        <v>0</v>
      </c>
      <c r="E27" s="314"/>
      <c r="F27" s="314"/>
      <c r="G27" s="314"/>
      <c r="H27" s="314"/>
      <c r="J27" s="316"/>
      <c r="K27" s="20"/>
      <c r="L27" s="27">
        <f t="shared" si="0"/>
        <v>0</v>
      </c>
      <c r="M27" s="28">
        <f t="shared" si="2"/>
        <v>0</v>
      </c>
    </row>
    <row r="28" spans="1:13" ht="14.85" customHeight="1" x14ac:dyDescent="0.3">
      <c r="A28" s="17"/>
      <c r="B28" s="17"/>
      <c r="C28" s="17"/>
      <c r="D28" s="5">
        <f t="shared" si="1"/>
        <v>0</v>
      </c>
      <c r="E28" s="314"/>
      <c r="F28" s="314"/>
      <c r="G28" s="314"/>
      <c r="H28" s="314"/>
      <c r="J28" s="316"/>
      <c r="K28" s="20"/>
      <c r="L28" s="27">
        <f t="shared" si="0"/>
        <v>0</v>
      </c>
      <c r="M28" s="28">
        <f t="shared" si="2"/>
        <v>0</v>
      </c>
    </row>
    <row r="29" spans="1:13" ht="14.85" customHeight="1" x14ac:dyDescent="0.3">
      <c r="A29" s="17"/>
      <c r="B29" s="17"/>
      <c r="C29" s="17"/>
      <c r="D29" s="5">
        <f t="shared" si="1"/>
        <v>0</v>
      </c>
      <c r="E29" s="314"/>
      <c r="F29" s="314"/>
      <c r="G29" s="314"/>
      <c r="H29" s="314"/>
      <c r="J29" s="316"/>
      <c r="K29" s="20"/>
      <c r="L29" s="27">
        <f t="shared" si="0"/>
        <v>0</v>
      </c>
      <c r="M29" s="28">
        <f t="shared" si="2"/>
        <v>0</v>
      </c>
    </row>
    <row r="30" spans="1:13" ht="14.85" customHeight="1" x14ac:dyDescent="0.3">
      <c r="A30" s="17"/>
      <c r="B30" s="17"/>
      <c r="C30" s="17"/>
      <c r="D30" s="5">
        <f t="shared" si="1"/>
        <v>0</v>
      </c>
      <c r="E30" s="314"/>
      <c r="F30" s="314"/>
      <c r="G30" s="314"/>
      <c r="H30" s="314"/>
      <c r="J30" s="316"/>
      <c r="K30" s="20"/>
      <c r="L30" s="27">
        <f t="shared" si="0"/>
        <v>0</v>
      </c>
      <c r="M30" s="28">
        <f t="shared" si="2"/>
        <v>0</v>
      </c>
    </row>
    <row r="31" spans="1:13" ht="14.85" customHeight="1" thickBot="1" x14ac:dyDescent="0.35">
      <c r="A31" s="17"/>
      <c r="B31" s="17"/>
      <c r="C31" s="17"/>
      <c r="D31" s="5">
        <f t="shared" si="1"/>
        <v>0</v>
      </c>
      <c r="E31" s="314"/>
      <c r="F31" s="314"/>
      <c r="G31" s="314"/>
      <c r="H31" s="314"/>
      <c r="J31" s="317"/>
      <c r="K31" s="21"/>
      <c r="L31" s="27">
        <f t="shared" si="0"/>
        <v>0</v>
      </c>
      <c r="M31" s="28">
        <f t="shared" si="2"/>
        <v>0</v>
      </c>
    </row>
    <row r="32" spans="1:13" ht="14.85" customHeight="1" x14ac:dyDescent="0.25">
      <c r="A32" s="17"/>
      <c r="B32" s="17"/>
      <c r="C32" s="17"/>
      <c r="D32" s="5">
        <f t="shared" si="1"/>
        <v>0</v>
      </c>
      <c r="E32" s="314"/>
      <c r="F32" s="314"/>
      <c r="G32" s="314"/>
      <c r="H32" s="314"/>
      <c r="K32" s="22" t="s">
        <v>56</v>
      </c>
      <c r="L32" s="25">
        <f>SUM(L5:L19)</f>
        <v>0</v>
      </c>
      <c r="M32" s="26">
        <f>SUM(M5:M19)</f>
        <v>0</v>
      </c>
    </row>
    <row r="33" spans="1:13" ht="14.85" customHeight="1" x14ac:dyDescent="0.25">
      <c r="A33" s="17"/>
      <c r="B33" s="17"/>
      <c r="C33" s="17"/>
      <c r="D33" s="5">
        <f t="shared" si="1"/>
        <v>0</v>
      </c>
      <c r="E33" s="314"/>
      <c r="F33" s="314"/>
      <c r="G33" s="314"/>
      <c r="H33" s="314"/>
      <c r="K33" s="23" t="s">
        <v>57</v>
      </c>
      <c r="L33" s="27">
        <f>SUM(L20:L31)</f>
        <v>0</v>
      </c>
      <c r="M33" s="28">
        <f>SUM(M20:M31)</f>
        <v>0</v>
      </c>
    </row>
    <row r="34" spans="1:13" ht="14.85" customHeight="1" thickBot="1" x14ac:dyDescent="0.3">
      <c r="A34" s="17"/>
      <c r="B34" s="17"/>
      <c r="C34" s="17"/>
      <c r="D34" s="5">
        <f t="shared" si="1"/>
        <v>0</v>
      </c>
      <c r="E34" s="314"/>
      <c r="F34" s="314"/>
      <c r="G34" s="314"/>
      <c r="H34" s="314"/>
      <c r="K34" s="24" t="s">
        <v>58</v>
      </c>
      <c r="L34" s="29">
        <f>SUM(L5:L31)</f>
        <v>0</v>
      </c>
      <c r="M34" s="30">
        <f>SUM(M5:M31)</f>
        <v>0</v>
      </c>
    </row>
    <row r="35" spans="1:13" ht="14.85" customHeight="1" x14ac:dyDescent="0.25">
      <c r="A35" s="17"/>
      <c r="B35" s="17"/>
      <c r="C35" s="17"/>
      <c r="D35" s="5">
        <f t="shared" si="1"/>
        <v>0</v>
      </c>
      <c r="E35" s="314"/>
      <c r="F35" s="314"/>
      <c r="G35" s="314"/>
      <c r="H35" s="314"/>
      <c r="K35" s="4"/>
      <c r="L35" s="4"/>
      <c r="M35" s="4"/>
    </row>
    <row r="36" spans="1:13" ht="14.85" customHeight="1" x14ac:dyDescent="0.3">
      <c r="A36" s="17"/>
      <c r="B36" s="17"/>
      <c r="C36" s="17"/>
      <c r="D36" s="5">
        <f t="shared" si="1"/>
        <v>0</v>
      </c>
      <c r="E36" s="314"/>
      <c r="F36" s="314"/>
      <c r="G36" s="314"/>
      <c r="H36" s="314"/>
      <c r="K36" s="4"/>
      <c r="L36" s="4"/>
      <c r="M36" s="4"/>
    </row>
    <row r="37" spans="1:13" ht="14.85" customHeight="1" x14ac:dyDescent="0.3">
      <c r="A37" s="17"/>
      <c r="B37" s="17"/>
      <c r="C37" s="17"/>
      <c r="D37" s="5">
        <f t="shared" si="1"/>
        <v>0</v>
      </c>
      <c r="E37" s="314"/>
      <c r="F37" s="314"/>
      <c r="G37" s="314"/>
      <c r="H37" s="314"/>
      <c r="K37" s="4"/>
      <c r="L37" s="4"/>
      <c r="M37" s="4"/>
    </row>
    <row r="38" spans="1:13" ht="14.85" customHeight="1" x14ac:dyDescent="0.3">
      <c r="A38" s="17"/>
      <c r="B38" s="17"/>
      <c r="C38" s="17"/>
      <c r="D38" s="5">
        <f t="shared" si="1"/>
        <v>0</v>
      </c>
      <c r="E38" s="314"/>
      <c r="F38" s="314"/>
      <c r="G38" s="314"/>
      <c r="H38" s="314"/>
      <c r="K38" s="4"/>
      <c r="L38" s="4"/>
      <c r="M38" s="4"/>
    </row>
    <row r="39" spans="1:13" ht="14.85" customHeight="1" x14ac:dyDescent="0.3">
      <c r="A39" s="17"/>
      <c r="B39" s="17"/>
      <c r="C39" s="17"/>
      <c r="D39" s="5">
        <f t="shared" si="1"/>
        <v>0</v>
      </c>
      <c r="E39" s="314"/>
      <c r="F39" s="314"/>
      <c r="G39" s="314"/>
      <c r="H39" s="314"/>
      <c r="K39" s="4"/>
      <c r="L39" s="4"/>
      <c r="M39" s="4"/>
    </row>
    <row r="40" spans="1:13" ht="14.85" customHeight="1" x14ac:dyDescent="0.3">
      <c r="A40" s="17"/>
      <c r="B40" s="17"/>
      <c r="C40" s="17"/>
      <c r="D40" s="5">
        <f t="shared" si="1"/>
        <v>0</v>
      </c>
      <c r="E40" s="314"/>
      <c r="F40" s="314"/>
      <c r="G40" s="314"/>
      <c r="H40" s="314"/>
      <c r="K40" s="4"/>
      <c r="L40" s="4"/>
      <c r="M40" s="4"/>
    </row>
    <row r="41" spans="1:13" ht="14.85" customHeight="1" x14ac:dyDescent="0.3">
      <c r="A41" s="17"/>
      <c r="B41" s="17"/>
      <c r="C41" s="17"/>
      <c r="D41" s="5">
        <f t="shared" si="1"/>
        <v>0</v>
      </c>
      <c r="E41" s="314"/>
      <c r="F41" s="314"/>
      <c r="G41" s="314"/>
      <c r="H41" s="314"/>
      <c r="K41" s="4"/>
      <c r="L41" s="4"/>
      <c r="M41" s="4"/>
    </row>
    <row r="42" spans="1:13" ht="14.85" customHeight="1" x14ac:dyDescent="0.3">
      <c r="A42" s="17"/>
      <c r="B42" s="17"/>
      <c r="C42" s="17"/>
      <c r="D42" s="5">
        <f t="shared" si="1"/>
        <v>0</v>
      </c>
      <c r="E42" s="314"/>
      <c r="F42" s="314"/>
      <c r="G42" s="314"/>
      <c r="H42" s="314"/>
      <c r="K42" s="4"/>
      <c r="L42" s="4"/>
      <c r="M42" s="4"/>
    </row>
    <row r="43" spans="1:13" ht="14.85" customHeight="1" x14ac:dyDescent="0.3">
      <c r="A43" s="17"/>
      <c r="B43" s="17"/>
      <c r="C43" s="17"/>
      <c r="D43" s="5">
        <f t="shared" si="1"/>
        <v>0</v>
      </c>
      <c r="E43" s="314"/>
      <c r="F43" s="314"/>
      <c r="G43" s="314"/>
      <c r="H43" s="314"/>
      <c r="K43" s="4"/>
      <c r="L43" s="4"/>
      <c r="M43" s="4"/>
    </row>
    <row r="44" spans="1:13" ht="14.85" customHeight="1" x14ac:dyDescent="0.3">
      <c r="A44" s="17"/>
      <c r="B44" s="17"/>
      <c r="C44" s="17"/>
      <c r="D44" s="5">
        <f t="shared" si="1"/>
        <v>0</v>
      </c>
      <c r="E44" s="314"/>
      <c r="F44" s="314"/>
      <c r="G44" s="314"/>
      <c r="H44" s="314"/>
      <c r="K44" s="4"/>
      <c r="L44" s="4"/>
      <c r="M44" s="4"/>
    </row>
    <row r="45" spans="1:13" x14ac:dyDescent="0.3">
      <c r="A45" s="17"/>
      <c r="B45" s="17"/>
      <c r="C45" s="17"/>
      <c r="D45" s="5">
        <f t="shared" si="1"/>
        <v>0</v>
      </c>
      <c r="E45" s="314"/>
      <c r="F45" s="314"/>
      <c r="G45" s="314"/>
      <c r="H45" s="314"/>
    </row>
    <row r="46" spans="1:13" x14ac:dyDescent="0.3">
      <c r="A46" s="17"/>
      <c r="B46" s="17"/>
      <c r="C46" s="17"/>
      <c r="D46" s="5">
        <f t="shared" si="1"/>
        <v>0</v>
      </c>
      <c r="E46" s="314"/>
      <c r="F46" s="314"/>
      <c r="G46" s="314"/>
      <c r="H46" s="314"/>
    </row>
    <row r="47" spans="1:13" x14ac:dyDescent="0.3">
      <c r="A47" s="17"/>
      <c r="B47" s="17"/>
      <c r="C47" s="17"/>
      <c r="D47" s="5">
        <f t="shared" si="1"/>
        <v>0</v>
      </c>
      <c r="E47" s="314"/>
      <c r="F47" s="314"/>
      <c r="G47" s="314"/>
      <c r="H47" s="314"/>
    </row>
    <row r="48" spans="1:13" x14ac:dyDescent="0.3">
      <c r="A48" s="17"/>
      <c r="B48" s="17"/>
      <c r="C48" s="17"/>
      <c r="D48" s="5">
        <f t="shared" si="1"/>
        <v>0</v>
      </c>
      <c r="E48" s="314"/>
      <c r="F48" s="314"/>
      <c r="G48" s="314"/>
      <c r="H48" s="314"/>
    </row>
    <row r="49" spans="1:8" x14ac:dyDescent="0.3">
      <c r="A49" s="17"/>
      <c r="B49" s="17"/>
      <c r="C49" s="17"/>
      <c r="D49" s="5">
        <f t="shared" si="1"/>
        <v>0</v>
      </c>
      <c r="E49" s="314"/>
      <c r="F49" s="314"/>
      <c r="G49" s="314"/>
      <c r="H49" s="314"/>
    </row>
    <row r="50" spans="1:8" x14ac:dyDescent="0.3">
      <c r="A50" s="17"/>
      <c r="B50" s="17"/>
      <c r="C50" s="17"/>
      <c r="D50" s="5">
        <f t="shared" si="1"/>
        <v>0</v>
      </c>
      <c r="E50" s="314"/>
      <c r="F50" s="314"/>
      <c r="G50" s="314"/>
      <c r="H50" s="314"/>
    </row>
    <row r="51" spans="1:8" x14ac:dyDescent="0.3">
      <c r="A51" s="17"/>
      <c r="B51" s="17"/>
      <c r="C51" s="17"/>
      <c r="D51" s="5">
        <f t="shared" si="1"/>
        <v>0</v>
      </c>
      <c r="E51" s="314"/>
      <c r="F51" s="314"/>
      <c r="G51" s="314"/>
      <c r="H51" s="314"/>
    </row>
    <row r="52" spans="1:8" x14ac:dyDescent="0.3">
      <c r="A52" s="17"/>
      <c r="B52" s="17"/>
      <c r="C52" s="17"/>
      <c r="D52" s="5">
        <f t="shared" si="1"/>
        <v>0</v>
      </c>
      <c r="E52" s="314"/>
      <c r="F52" s="314"/>
      <c r="G52" s="314"/>
      <c r="H52" s="314"/>
    </row>
    <row r="53" spans="1:8" x14ac:dyDescent="0.3">
      <c r="A53" s="17"/>
      <c r="B53" s="17"/>
      <c r="C53" s="17"/>
      <c r="D53" s="5">
        <f t="shared" si="1"/>
        <v>0</v>
      </c>
      <c r="E53" s="314"/>
      <c r="F53" s="314"/>
      <c r="G53" s="314"/>
      <c r="H53" s="314"/>
    </row>
    <row r="54" spans="1:8" x14ac:dyDescent="0.3">
      <c r="A54" s="17"/>
      <c r="B54" s="17"/>
      <c r="C54" s="17"/>
      <c r="D54" s="5">
        <f t="shared" si="1"/>
        <v>0</v>
      </c>
      <c r="E54" s="314"/>
      <c r="F54" s="314"/>
      <c r="G54" s="314"/>
      <c r="H54" s="314"/>
    </row>
    <row r="55" spans="1:8" x14ac:dyDescent="0.3">
      <c r="A55" s="17"/>
      <c r="B55" s="17"/>
      <c r="C55" s="17"/>
      <c r="D55" s="5">
        <f t="shared" si="1"/>
        <v>0</v>
      </c>
      <c r="E55" s="314"/>
      <c r="F55" s="314"/>
      <c r="G55" s="314"/>
      <c r="H55" s="314"/>
    </row>
    <row r="56" spans="1:8" x14ac:dyDescent="0.3">
      <c r="A56" s="17"/>
      <c r="B56" s="17"/>
      <c r="C56" s="17"/>
      <c r="D56" s="5">
        <f t="shared" si="1"/>
        <v>0</v>
      </c>
      <c r="E56" s="314"/>
      <c r="F56" s="314"/>
      <c r="G56" s="314"/>
      <c r="H56" s="314"/>
    </row>
    <row r="57" spans="1:8" x14ac:dyDescent="0.3">
      <c r="A57" s="17"/>
      <c r="B57" s="17"/>
      <c r="C57" s="17"/>
      <c r="D57" s="5">
        <f t="shared" si="1"/>
        <v>0</v>
      </c>
      <c r="E57" s="314"/>
      <c r="F57" s="314"/>
      <c r="G57" s="314"/>
      <c r="H57" s="314"/>
    </row>
    <row r="58" spans="1:8" x14ac:dyDescent="0.3">
      <c r="A58" s="17"/>
      <c r="B58" s="17"/>
      <c r="C58" s="17"/>
      <c r="D58" s="5">
        <f t="shared" si="1"/>
        <v>0</v>
      </c>
      <c r="E58" s="314"/>
      <c r="F58" s="314"/>
      <c r="G58" s="314"/>
      <c r="H58" s="314"/>
    </row>
    <row r="59" spans="1:8" x14ac:dyDescent="0.3">
      <c r="A59" s="17"/>
      <c r="B59" s="17"/>
      <c r="C59" s="17"/>
      <c r="D59" s="5">
        <f t="shared" si="1"/>
        <v>0</v>
      </c>
      <c r="E59" s="314"/>
      <c r="F59" s="314"/>
      <c r="G59" s="314"/>
      <c r="H59" s="314"/>
    </row>
    <row r="60" spans="1:8" x14ac:dyDescent="0.3">
      <c r="A60" s="17"/>
      <c r="B60" s="17"/>
      <c r="C60" s="17"/>
      <c r="D60" s="5">
        <f t="shared" si="1"/>
        <v>0</v>
      </c>
      <c r="E60" s="314"/>
      <c r="F60" s="314"/>
      <c r="G60" s="314"/>
      <c r="H60" s="314"/>
    </row>
    <row r="61" spans="1:8" x14ac:dyDescent="0.3">
      <c r="A61" s="17"/>
      <c r="B61" s="17"/>
      <c r="C61" s="17"/>
      <c r="D61" s="5">
        <f t="shared" si="1"/>
        <v>0</v>
      </c>
      <c r="E61" s="314"/>
      <c r="F61" s="314"/>
      <c r="G61" s="314"/>
      <c r="H61" s="314"/>
    </row>
    <row r="62" spans="1:8" x14ac:dyDescent="0.3">
      <c r="A62" s="17"/>
      <c r="B62" s="17"/>
      <c r="C62" s="17"/>
      <c r="D62" s="5">
        <f t="shared" si="1"/>
        <v>0</v>
      </c>
      <c r="E62" s="314"/>
      <c r="F62" s="314"/>
      <c r="G62" s="314"/>
      <c r="H62" s="314"/>
    </row>
    <row r="63" spans="1:8" x14ac:dyDescent="0.3">
      <c r="A63" s="17"/>
      <c r="B63" s="17"/>
      <c r="C63" s="17"/>
      <c r="D63" s="5">
        <f t="shared" si="1"/>
        <v>0</v>
      </c>
      <c r="E63" s="314"/>
      <c r="F63" s="314"/>
      <c r="G63" s="314"/>
      <c r="H63" s="314"/>
    </row>
    <row r="64" spans="1:8" x14ac:dyDescent="0.3">
      <c r="A64" s="17"/>
      <c r="B64" s="17"/>
      <c r="C64" s="17"/>
      <c r="D64" s="5">
        <f t="shared" si="1"/>
        <v>0</v>
      </c>
      <c r="E64" s="314"/>
      <c r="F64" s="314"/>
      <c r="G64" s="314"/>
      <c r="H64" s="314"/>
    </row>
    <row r="65" spans="1:8" x14ac:dyDescent="0.3">
      <c r="A65" s="17"/>
      <c r="B65" s="17"/>
      <c r="C65" s="17"/>
      <c r="D65" s="5">
        <f t="shared" si="1"/>
        <v>0</v>
      </c>
      <c r="E65" s="314"/>
      <c r="F65" s="314"/>
      <c r="G65" s="314"/>
      <c r="H65" s="314"/>
    </row>
    <row r="66" spans="1:8" x14ac:dyDescent="0.3">
      <c r="A66" s="17"/>
      <c r="B66" s="17"/>
      <c r="C66" s="17"/>
      <c r="D66" s="5">
        <f t="shared" si="1"/>
        <v>0</v>
      </c>
      <c r="E66" s="314"/>
      <c r="F66" s="314"/>
      <c r="G66" s="314"/>
      <c r="H66" s="314"/>
    </row>
    <row r="67" spans="1:8" x14ac:dyDescent="0.3">
      <c r="A67" s="17"/>
      <c r="B67" s="17"/>
      <c r="C67" s="17"/>
      <c r="D67" s="5">
        <f t="shared" si="1"/>
        <v>0</v>
      </c>
      <c r="E67" s="314"/>
      <c r="F67" s="314"/>
      <c r="G67" s="314"/>
      <c r="H67" s="314"/>
    </row>
    <row r="68" spans="1:8" x14ac:dyDescent="0.3">
      <c r="A68" s="17"/>
      <c r="B68" s="17"/>
      <c r="C68" s="17"/>
      <c r="D68" s="5">
        <f t="shared" si="1"/>
        <v>0</v>
      </c>
      <c r="E68" s="314"/>
      <c r="F68" s="314"/>
      <c r="G68" s="314"/>
      <c r="H68" s="314"/>
    </row>
    <row r="69" spans="1:8" x14ac:dyDescent="0.3">
      <c r="A69" s="17"/>
      <c r="B69" s="17"/>
      <c r="C69" s="17"/>
      <c r="D69" s="5">
        <f t="shared" si="1"/>
        <v>0</v>
      </c>
      <c r="E69" s="314"/>
      <c r="F69" s="314"/>
      <c r="G69" s="314"/>
      <c r="H69" s="314"/>
    </row>
    <row r="70" spans="1:8" x14ac:dyDescent="0.3">
      <c r="A70" s="17"/>
      <c r="B70" s="17"/>
      <c r="C70" s="17"/>
      <c r="D70" s="5">
        <f t="shared" si="1"/>
        <v>0</v>
      </c>
      <c r="E70" s="314"/>
      <c r="F70" s="314"/>
      <c r="G70" s="314"/>
      <c r="H70" s="314"/>
    </row>
    <row r="71" spans="1:8" x14ac:dyDescent="0.3">
      <c r="A71" s="17"/>
      <c r="B71" s="17"/>
      <c r="C71" s="17"/>
      <c r="D71" s="5">
        <f t="shared" ref="D71:D99" si="3">ABS(C71-B71)</f>
        <v>0</v>
      </c>
      <c r="E71" s="314"/>
      <c r="F71" s="314"/>
      <c r="G71" s="314"/>
      <c r="H71" s="314"/>
    </row>
    <row r="72" spans="1:8" x14ac:dyDescent="0.3">
      <c r="A72" s="17"/>
      <c r="B72" s="17"/>
      <c r="C72" s="17"/>
      <c r="D72" s="5">
        <f t="shared" si="3"/>
        <v>0</v>
      </c>
      <c r="E72" s="314"/>
      <c r="F72" s="314"/>
      <c r="G72" s="314"/>
      <c r="H72" s="314"/>
    </row>
    <row r="73" spans="1:8" x14ac:dyDescent="0.3">
      <c r="A73" s="17"/>
      <c r="B73" s="17"/>
      <c r="C73" s="17"/>
      <c r="D73" s="5">
        <f t="shared" si="3"/>
        <v>0</v>
      </c>
      <c r="E73" s="314"/>
      <c r="F73" s="314"/>
      <c r="G73" s="314"/>
      <c r="H73" s="314"/>
    </row>
    <row r="74" spans="1:8" x14ac:dyDescent="0.3">
      <c r="A74" s="17"/>
      <c r="B74" s="17"/>
      <c r="C74" s="17"/>
      <c r="D74" s="5">
        <f t="shared" si="3"/>
        <v>0</v>
      </c>
      <c r="E74" s="314"/>
      <c r="F74" s="314"/>
      <c r="G74" s="314"/>
      <c r="H74" s="314"/>
    </row>
    <row r="75" spans="1:8" x14ac:dyDescent="0.3">
      <c r="A75" s="17"/>
      <c r="B75" s="17"/>
      <c r="C75" s="17"/>
      <c r="D75" s="5">
        <f t="shared" si="3"/>
        <v>0</v>
      </c>
      <c r="E75" s="314"/>
      <c r="F75" s="314"/>
      <c r="G75" s="314"/>
      <c r="H75" s="314"/>
    </row>
    <row r="76" spans="1:8" x14ac:dyDescent="0.3">
      <c r="A76" s="17"/>
      <c r="B76" s="17"/>
      <c r="C76" s="17"/>
      <c r="D76" s="5">
        <f t="shared" si="3"/>
        <v>0</v>
      </c>
      <c r="E76" s="314"/>
      <c r="F76" s="314"/>
      <c r="G76" s="314"/>
      <c r="H76" s="314"/>
    </row>
    <row r="77" spans="1:8" x14ac:dyDescent="0.3">
      <c r="A77" s="17"/>
      <c r="B77" s="17"/>
      <c r="C77" s="17"/>
      <c r="D77" s="5">
        <f t="shared" si="3"/>
        <v>0</v>
      </c>
      <c r="E77" s="314"/>
      <c r="F77" s="314"/>
      <c r="G77" s="314"/>
      <c r="H77" s="314"/>
    </row>
    <row r="78" spans="1:8" x14ac:dyDescent="0.3">
      <c r="A78" s="17"/>
      <c r="B78" s="17"/>
      <c r="C78" s="17"/>
      <c r="D78" s="5">
        <f t="shared" si="3"/>
        <v>0</v>
      </c>
      <c r="E78" s="314"/>
      <c r="F78" s="314"/>
      <c r="G78" s="314"/>
      <c r="H78" s="314"/>
    </row>
    <row r="79" spans="1:8" x14ac:dyDescent="0.3">
      <c r="A79" s="17"/>
      <c r="B79" s="17"/>
      <c r="C79" s="17"/>
      <c r="D79" s="5">
        <f t="shared" si="3"/>
        <v>0</v>
      </c>
      <c r="E79" s="314"/>
      <c r="F79" s="314"/>
      <c r="G79" s="314"/>
      <c r="H79" s="314"/>
    </row>
    <row r="80" spans="1:8" x14ac:dyDescent="0.3">
      <c r="A80" s="17"/>
      <c r="B80" s="17"/>
      <c r="C80" s="17"/>
      <c r="D80" s="5">
        <f t="shared" si="3"/>
        <v>0</v>
      </c>
      <c r="E80" s="314"/>
      <c r="F80" s="314"/>
      <c r="G80" s="314"/>
      <c r="H80" s="314"/>
    </row>
    <row r="81" spans="1:8" x14ac:dyDescent="0.3">
      <c r="A81" s="17"/>
      <c r="B81" s="17"/>
      <c r="C81" s="17"/>
      <c r="D81" s="5">
        <f t="shared" si="3"/>
        <v>0</v>
      </c>
      <c r="E81" s="314"/>
      <c r="F81" s="314"/>
      <c r="G81" s="314"/>
      <c r="H81" s="314"/>
    </row>
    <row r="82" spans="1:8" x14ac:dyDescent="0.3">
      <c r="A82" s="17"/>
      <c r="B82" s="17"/>
      <c r="C82" s="17"/>
      <c r="D82" s="5">
        <f t="shared" si="3"/>
        <v>0</v>
      </c>
      <c r="E82" s="314"/>
      <c r="F82" s="314"/>
      <c r="G82" s="314"/>
      <c r="H82" s="314"/>
    </row>
    <row r="83" spans="1:8" x14ac:dyDescent="0.3">
      <c r="A83" s="17"/>
      <c r="B83" s="17"/>
      <c r="C83" s="17"/>
      <c r="D83" s="5">
        <f t="shared" si="3"/>
        <v>0</v>
      </c>
      <c r="E83" s="314"/>
      <c r="F83" s="314"/>
      <c r="G83" s="314"/>
      <c r="H83" s="314"/>
    </row>
    <row r="84" spans="1:8" x14ac:dyDescent="0.3">
      <c r="A84" s="17"/>
      <c r="B84" s="17"/>
      <c r="C84" s="17"/>
      <c r="D84" s="5">
        <f t="shared" si="3"/>
        <v>0</v>
      </c>
      <c r="E84" s="314"/>
      <c r="F84" s="314"/>
      <c r="G84" s="314"/>
      <c r="H84" s="314"/>
    </row>
    <row r="85" spans="1:8" x14ac:dyDescent="0.3">
      <c r="A85" s="17"/>
      <c r="B85" s="17"/>
      <c r="C85" s="17"/>
      <c r="D85" s="5">
        <f t="shared" si="3"/>
        <v>0</v>
      </c>
      <c r="E85" s="314"/>
      <c r="F85" s="314"/>
      <c r="G85" s="314"/>
      <c r="H85" s="314"/>
    </row>
    <row r="86" spans="1:8" x14ac:dyDescent="0.3">
      <c r="A86" s="17"/>
      <c r="B86" s="17"/>
      <c r="C86" s="17"/>
      <c r="D86" s="5">
        <f t="shared" si="3"/>
        <v>0</v>
      </c>
      <c r="E86" s="314"/>
      <c r="F86" s="314"/>
      <c r="G86" s="314"/>
      <c r="H86" s="314"/>
    </row>
    <row r="87" spans="1:8" x14ac:dyDescent="0.3">
      <c r="A87" s="17"/>
      <c r="B87" s="17"/>
      <c r="C87" s="17"/>
      <c r="D87" s="5">
        <f t="shared" si="3"/>
        <v>0</v>
      </c>
      <c r="E87" s="314"/>
      <c r="F87" s="314"/>
      <c r="G87" s="314"/>
      <c r="H87" s="314"/>
    </row>
    <row r="88" spans="1:8" x14ac:dyDescent="0.3">
      <c r="A88" s="17"/>
      <c r="B88" s="17"/>
      <c r="C88" s="17"/>
      <c r="D88" s="5">
        <f t="shared" si="3"/>
        <v>0</v>
      </c>
      <c r="E88" s="314"/>
      <c r="F88" s="314"/>
      <c r="G88" s="314"/>
      <c r="H88" s="314"/>
    </row>
    <row r="89" spans="1:8" x14ac:dyDescent="0.3">
      <c r="A89" s="17"/>
      <c r="B89" s="17"/>
      <c r="C89" s="17"/>
      <c r="D89" s="5">
        <f t="shared" si="3"/>
        <v>0</v>
      </c>
      <c r="E89" s="314"/>
      <c r="F89" s="314"/>
      <c r="G89" s="314"/>
      <c r="H89" s="314"/>
    </row>
    <row r="90" spans="1:8" x14ac:dyDescent="0.3">
      <c r="A90" s="17"/>
      <c r="B90" s="17"/>
      <c r="C90" s="17"/>
      <c r="D90" s="5">
        <f t="shared" si="3"/>
        <v>0</v>
      </c>
      <c r="E90" s="314"/>
      <c r="F90" s="314"/>
      <c r="G90" s="314"/>
      <c r="H90" s="314"/>
    </row>
    <row r="91" spans="1:8" x14ac:dyDescent="0.3">
      <c r="A91" s="17"/>
      <c r="B91" s="17"/>
      <c r="C91" s="17"/>
      <c r="D91" s="5">
        <f t="shared" si="3"/>
        <v>0</v>
      </c>
      <c r="E91" s="314"/>
      <c r="F91" s="314"/>
      <c r="G91" s="314"/>
      <c r="H91" s="314"/>
    </row>
    <row r="92" spans="1:8" x14ac:dyDescent="0.3">
      <c r="A92" s="17"/>
      <c r="B92" s="17"/>
      <c r="C92" s="17"/>
      <c r="D92" s="5">
        <f t="shared" si="3"/>
        <v>0</v>
      </c>
      <c r="E92" s="314"/>
      <c r="F92" s="314"/>
      <c r="G92" s="314"/>
      <c r="H92" s="314"/>
    </row>
    <row r="93" spans="1:8" x14ac:dyDescent="0.3">
      <c r="A93" s="17"/>
      <c r="B93" s="17"/>
      <c r="C93" s="17"/>
      <c r="D93" s="5">
        <f t="shared" si="3"/>
        <v>0</v>
      </c>
      <c r="E93" s="314"/>
      <c r="F93" s="314"/>
      <c r="G93" s="314"/>
      <c r="H93" s="314"/>
    </row>
    <row r="94" spans="1:8" x14ac:dyDescent="0.3">
      <c r="A94" s="17"/>
      <c r="B94" s="17"/>
      <c r="C94" s="17"/>
      <c r="D94" s="5">
        <f t="shared" si="3"/>
        <v>0</v>
      </c>
      <c r="E94" s="314"/>
      <c r="F94" s="314"/>
      <c r="G94" s="314"/>
      <c r="H94" s="314"/>
    </row>
    <row r="95" spans="1:8" x14ac:dyDescent="0.3">
      <c r="A95" s="17"/>
      <c r="B95" s="17"/>
      <c r="C95" s="17"/>
      <c r="D95" s="5">
        <f t="shared" si="3"/>
        <v>0</v>
      </c>
      <c r="E95" s="314"/>
      <c r="F95" s="314"/>
      <c r="G95" s="314"/>
      <c r="H95" s="314"/>
    </row>
    <row r="96" spans="1:8" x14ac:dyDescent="0.3">
      <c r="A96" s="17"/>
      <c r="B96" s="17"/>
      <c r="C96" s="17"/>
      <c r="D96" s="5">
        <f t="shared" si="3"/>
        <v>0</v>
      </c>
      <c r="E96" s="314"/>
      <c r="F96" s="314"/>
      <c r="G96" s="314"/>
      <c r="H96" s="314"/>
    </row>
    <row r="97" spans="1:8" x14ac:dyDescent="0.3">
      <c r="A97" s="17"/>
      <c r="B97" s="17"/>
      <c r="C97" s="17"/>
      <c r="D97" s="5">
        <f t="shared" si="3"/>
        <v>0</v>
      </c>
      <c r="E97" s="314"/>
      <c r="F97" s="314"/>
      <c r="G97" s="314"/>
      <c r="H97" s="314"/>
    </row>
    <row r="98" spans="1:8" x14ac:dyDescent="0.3">
      <c r="A98" s="17"/>
      <c r="B98" s="17"/>
      <c r="C98" s="17"/>
      <c r="D98" s="5">
        <f t="shared" si="3"/>
        <v>0</v>
      </c>
      <c r="E98" s="314"/>
      <c r="F98" s="314"/>
      <c r="G98" s="314"/>
      <c r="H98" s="314"/>
    </row>
    <row r="99" spans="1:8" x14ac:dyDescent="0.3">
      <c r="A99" s="17"/>
      <c r="B99" s="17"/>
      <c r="C99" s="17"/>
      <c r="D99" s="5">
        <f t="shared" si="3"/>
        <v>0</v>
      </c>
      <c r="E99" s="314"/>
      <c r="F99" s="314"/>
      <c r="G99" s="314"/>
      <c r="H99" s="314"/>
    </row>
  </sheetData>
  <mergeCells count="102">
    <mergeCell ref="A1:H1"/>
    <mergeCell ref="J2:M3"/>
    <mergeCell ref="B3:H3"/>
    <mergeCell ref="B4:E4"/>
    <mergeCell ref="G4:H4"/>
    <mergeCell ref="E5:H5"/>
    <mergeCell ref="J5:J19"/>
    <mergeCell ref="E6:H6"/>
    <mergeCell ref="E7:H7"/>
    <mergeCell ref="E8:H8"/>
    <mergeCell ref="E15:H15"/>
    <mergeCell ref="E16:H16"/>
    <mergeCell ref="E17:H17"/>
    <mergeCell ref="E18:H18"/>
    <mergeCell ref="E19:H19"/>
    <mergeCell ref="E20:H20"/>
    <mergeCell ref="E9:H9"/>
    <mergeCell ref="E10:H10"/>
    <mergeCell ref="E11:H11"/>
    <mergeCell ref="E12:H12"/>
    <mergeCell ref="E13:H13"/>
    <mergeCell ref="E14:H14"/>
    <mergeCell ref="J20:J31"/>
    <mergeCell ref="E21:H21"/>
    <mergeCell ref="E22:H22"/>
    <mergeCell ref="E23:H23"/>
    <mergeCell ref="E24:H24"/>
    <mergeCell ref="E25:H25"/>
    <mergeCell ref="E26:H26"/>
    <mergeCell ref="E27:H27"/>
    <mergeCell ref="E28:H28"/>
    <mergeCell ref="E29:H29"/>
    <mergeCell ref="E36:H36"/>
    <mergeCell ref="E37:H37"/>
    <mergeCell ref="E38:H38"/>
    <mergeCell ref="E39:H39"/>
    <mergeCell ref="E40:H40"/>
    <mergeCell ref="E41:H41"/>
    <mergeCell ref="E30:H30"/>
    <mergeCell ref="E31:H31"/>
    <mergeCell ref="E32:H32"/>
    <mergeCell ref="E33:H33"/>
    <mergeCell ref="E34:H34"/>
    <mergeCell ref="E35:H35"/>
    <mergeCell ref="E48:H48"/>
    <mergeCell ref="E49:H49"/>
    <mergeCell ref="E50:H50"/>
    <mergeCell ref="E51:H51"/>
    <mergeCell ref="E52:H52"/>
    <mergeCell ref="E53:H53"/>
    <mergeCell ref="E42:H42"/>
    <mergeCell ref="E43:H43"/>
    <mergeCell ref="E44:H44"/>
    <mergeCell ref="E45:H45"/>
    <mergeCell ref="E46:H46"/>
    <mergeCell ref="E47:H47"/>
    <mergeCell ref="E60:H60"/>
    <mergeCell ref="E61:H61"/>
    <mergeCell ref="E62:H62"/>
    <mergeCell ref="E63:H63"/>
    <mergeCell ref="E64:H64"/>
    <mergeCell ref="E65:H65"/>
    <mergeCell ref="E54:H54"/>
    <mergeCell ref="E55:H55"/>
    <mergeCell ref="E56:H56"/>
    <mergeCell ref="E57:H57"/>
    <mergeCell ref="E58:H58"/>
    <mergeCell ref="E59:H59"/>
    <mergeCell ref="E72:H72"/>
    <mergeCell ref="E73:H73"/>
    <mergeCell ref="E74:H74"/>
    <mergeCell ref="E75:H75"/>
    <mergeCell ref="E76:H76"/>
    <mergeCell ref="E77:H77"/>
    <mergeCell ref="E66:H66"/>
    <mergeCell ref="E67:H67"/>
    <mergeCell ref="E68:H68"/>
    <mergeCell ref="E69:H69"/>
    <mergeCell ref="E70:H70"/>
    <mergeCell ref="E71:H71"/>
    <mergeCell ref="E84:H84"/>
    <mergeCell ref="E85:H85"/>
    <mergeCell ref="E86:H86"/>
    <mergeCell ref="E87:H87"/>
    <mergeCell ref="E88:H88"/>
    <mergeCell ref="E89:H89"/>
    <mergeCell ref="E78:H78"/>
    <mergeCell ref="E79:H79"/>
    <mergeCell ref="E80:H80"/>
    <mergeCell ref="E81:H81"/>
    <mergeCell ref="E82:H82"/>
    <mergeCell ref="E83:H83"/>
    <mergeCell ref="E96:H96"/>
    <mergeCell ref="E97:H97"/>
    <mergeCell ref="E98:H98"/>
    <mergeCell ref="E99:H99"/>
    <mergeCell ref="E90:H90"/>
    <mergeCell ref="E91:H91"/>
    <mergeCell ref="E92:H92"/>
    <mergeCell ref="E93:H93"/>
    <mergeCell ref="E94:H94"/>
    <mergeCell ref="E95:H95"/>
  </mergeCells>
  <pageMargins left="0.7" right="0.7" top="0.75" bottom="0.75" header="0.3" footer="0.3"/>
  <pageSetup scale="94" orientation="landscape" verticalDpi="0" r:id="rId1"/>
  <headerFooter>
    <oddHeader>&amp;L&amp;"-,Bold"&amp;10&amp;USage-Grouse Habitat Assessment Framework&amp;"-,Regular"&amp;U
Line Intercept Worksheet&amp;R&amp;"-,Bold"&amp;10Version 3</oddHeader>
    <oddFooter>&amp;L&amp;"-,Bold"&amp;10Printed &amp;D&amp;R&amp;"-,Bold"&amp;10Page &amp;P of &amp;N</oddFooter>
  </headerFooter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M60"/>
  <sheetViews>
    <sheetView view="pageLayout" zoomScaleNormal="100" workbookViewId="0">
      <selection activeCell="G57" sqref="G57"/>
    </sheetView>
  </sheetViews>
  <sheetFormatPr defaultColWidth="9.109375" defaultRowHeight="13.8" x14ac:dyDescent="0.3"/>
  <cols>
    <col min="1" max="1" width="5.44140625" style="3" customWidth="1"/>
    <col min="2" max="2" width="9.109375" style="3"/>
    <col min="3" max="27" width="3.6640625" style="3" customWidth="1"/>
    <col min="28" max="28" width="7" style="3" customWidth="1"/>
    <col min="29" max="29" width="2.44140625" style="3" customWidth="1"/>
    <col min="30" max="30" width="15.44140625" style="3" bestFit="1" customWidth="1"/>
    <col min="31" max="31" width="14.109375" style="3" bestFit="1" customWidth="1"/>
    <col min="32" max="32" width="13.33203125" style="3" bestFit="1" customWidth="1"/>
    <col min="33" max="33" width="13.44140625" style="3" bestFit="1" customWidth="1"/>
    <col min="34" max="34" width="11.109375" style="3" bestFit="1" customWidth="1"/>
    <col min="35" max="38" width="9.109375" style="3"/>
    <col min="39" max="39" width="8.88671875" style="3" hidden="1" customWidth="1"/>
    <col min="40" max="16384" width="9.109375" style="3"/>
  </cols>
  <sheetData>
    <row r="1" spans="1:39" ht="18.75" customHeight="1" thickBot="1" x14ac:dyDescent="0.25">
      <c r="A1" s="331" t="s">
        <v>62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  <c r="Z1" s="332"/>
      <c r="AA1" s="332"/>
      <c r="AB1" s="333"/>
    </row>
    <row r="2" spans="1:39" ht="12.75" customHeight="1" thickBot="1" x14ac:dyDescent="0.25">
      <c r="A2" s="150" t="s">
        <v>30</v>
      </c>
      <c r="B2" s="334">
        <f>PlotMetadata!J3</f>
        <v>0</v>
      </c>
      <c r="C2" s="335"/>
      <c r="D2" s="207" t="s">
        <v>1</v>
      </c>
      <c r="E2" s="208"/>
      <c r="F2" s="209">
        <f>PlotMetadata!AE8</f>
        <v>0</v>
      </c>
      <c r="G2" s="209"/>
      <c r="H2" s="209"/>
      <c r="I2" s="209"/>
      <c r="J2" s="210"/>
      <c r="K2" s="207" t="s">
        <v>2</v>
      </c>
      <c r="L2" s="208"/>
      <c r="M2" s="209">
        <f>PlotMetadata!AE9</f>
        <v>0</v>
      </c>
      <c r="N2" s="209"/>
      <c r="O2" s="210"/>
      <c r="P2" s="223" t="s">
        <v>3</v>
      </c>
      <c r="Q2" s="224"/>
      <c r="R2" s="224"/>
      <c r="S2" s="319">
        <f>PlotMetadata!C4</f>
        <v>0</v>
      </c>
      <c r="T2" s="319"/>
      <c r="U2" s="319"/>
      <c r="V2" s="319"/>
      <c r="W2" s="319"/>
      <c r="X2" s="319"/>
      <c r="Y2" s="319"/>
      <c r="Z2" s="319"/>
      <c r="AA2" s="319"/>
      <c r="AB2" s="320"/>
      <c r="AD2" s="37" t="s">
        <v>67</v>
      </c>
      <c r="AE2" s="38" t="s">
        <v>68</v>
      </c>
      <c r="AF2" s="38" t="s">
        <v>69</v>
      </c>
      <c r="AG2" s="38" t="s">
        <v>70</v>
      </c>
      <c r="AH2" s="39" t="s">
        <v>71</v>
      </c>
      <c r="AM2" s="3" t="s">
        <v>66</v>
      </c>
    </row>
    <row r="3" spans="1:39" ht="15" customHeight="1" thickBot="1" x14ac:dyDescent="0.25">
      <c r="A3" s="223" t="s">
        <v>31</v>
      </c>
      <c r="B3" s="224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30"/>
      <c r="P3" s="223" t="s">
        <v>29</v>
      </c>
      <c r="Q3" s="224"/>
      <c r="R3" s="224"/>
      <c r="S3" s="209" t="b">
        <f>IF($I$2=1, PlotMetadata!$B$9, IF($I$2=2, PlotMetadata!$B$10, IF($I$2=3, PlotMetadata!$B$11)))</f>
        <v>0</v>
      </c>
      <c r="T3" s="209"/>
      <c r="U3" s="209"/>
      <c r="V3" s="209"/>
      <c r="W3" s="209"/>
      <c r="X3" s="209"/>
      <c r="Y3" s="209"/>
      <c r="Z3" s="209"/>
      <c r="AA3" s="209"/>
      <c r="AB3" s="210"/>
      <c r="AD3" s="40">
        <f>COUNTIF(A7:A59, "P")</f>
        <v>0</v>
      </c>
      <c r="AE3" s="41">
        <f>SUMIFS($AB$7:$AB$59, $A$7:$A$59, "P")</f>
        <v>0</v>
      </c>
      <c r="AF3" s="41">
        <f>SUMIFS($AB$7:$AB$59, $A$7:$A$59, "N")</f>
        <v>0</v>
      </c>
      <c r="AG3" s="41">
        <f>SUMIFS($AB$7:$AB$59, $A$7:$A$59, "I")</f>
        <v>0</v>
      </c>
      <c r="AH3" s="42">
        <f>SUMIFS($AB$7:$AB$59, $A$7:$A$59, "O")</f>
        <v>0</v>
      </c>
    </row>
    <row r="4" spans="1:39" ht="12.75" customHeight="1" x14ac:dyDescent="0.2">
      <c r="A4" s="207" t="s">
        <v>171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325"/>
    </row>
    <row r="5" spans="1:39" ht="15" customHeight="1" x14ac:dyDescent="0.3">
      <c r="A5" s="216" t="s">
        <v>151</v>
      </c>
      <c r="B5" s="216" t="s">
        <v>32</v>
      </c>
      <c r="C5" s="327" t="s">
        <v>152</v>
      </c>
      <c r="D5" s="328"/>
      <c r="E5" s="328"/>
      <c r="F5" s="328"/>
      <c r="G5" s="328"/>
      <c r="H5" s="328"/>
      <c r="I5" s="328"/>
      <c r="J5" s="328"/>
      <c r="K5" s="328"/>
      <c r="L5" s="328"/>
      <c r="M5" s="328"/>
      <c r="N5" s="328"/>
      <c r="O5" s="328"/>
      <c r="P5" s="328"/>
      <c r="Q5" s="328"/>
      <c r="R5" s="328"/>
      <c r="S5" s="328"/>
      <c r="T5" s="328"/>
      <c r="U5" s="328"/>
      <c r="V5" s="328"/>
      <c r="W5" s="328"/>
      <c r="X5" s="328"/>
      <c r="Y5" s="328"/>
      <c r="Z5" s="328"/>
      <c r="AA5" s="328"/>
      <c r="AB5" s="216" t="s">
        <v>61</v>
      </c>
    </row>
    <row r="6" spans="1:39" ht="13.5" customHeight="1" x14ac:dyDescent="0.3">
      <c r="A6" s="326"/>
      <c r="B6" s="326"/>
      <c r="C6" s="161">
        <v>1</v>
      </c>
      <c r="D6" s="162">
        <v>2</v>
      </c>
      <c r="E6" s="162">
        <v>3</v>
      </c>
      <c r="F6" s="162">
        <v>4</v>
      </c>
      <c r="G6" s="162">
        <v>5</v>
      </c>
      <c r="H6" s="162">
        <v>6</v>
      </c>
      <c r="I6" s="162">
        <v>7</v>
      </c>
      <c r="J6" s="162">
        <v>8</v>
      </c>
      <c r="K6" s="162">
        <v>9</v>
      </c>
      <c r="L6" s="162">
        <v>10</v>
      </c>
      <c r="M6" s="162">
        <v>11</v>
      </c>
      <c r="N6" s="162">
        <v>12</v>
      </c>
      <c r="O6" s="162">
        <v>13</v>
      </c>
      <c r="P6" s="162">
        <v>14</v>
      </c>
      <c r="Q6" s="162">
        <v>15</v>
      </c>
      <c r="R6" s="162">
        <v>16</v>
      </c>
      <c r="S6" s="162">
        <v>17</v>
      </c>
      <c r="T6" s="162">
        <v>18</v>
      </c>
      <c r="U6" s="162">
        <v>19</v>
      </c>
      <c r="V6" s="162">
        <v>20</v>
      </c>
      <c r="W6" s="162">
        <v>21</v>
      </c>
      <c r="X6" s="162">
        <v>22</v>
      </c>
      <c r="Y6" s="162">
        <v>23</v>
      </c>
      <c r="Z6" s="162">
        <v>24</v>
      </c>
      <c r="AA6" s="163">
        <v>25</v>
      </c>
      <c r="AB6" s="326"/>
    </row>
    <row r="7" spans="1:39" ht="13.5" customHeight="1" x14ac:dyDescent="0.2">
      <c r="A7" s="33"/>
      <c r="B7" s="16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6">
        <f>COUNTIF(C7:AA7, "X")</f>
        <v>0</v>
      </c>
    </row>
    <row r="8" spans="1:39" ht="12.75" customHeight="1" x14ac:dyDescent="0.2">
      <c r="A8" s="151"/>
      <c r="B8" s="17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5">
        <f t="shared" ref="AB8:AB59" si="0">COUNTIF(C8:AA8, "X")</f>
        <v>0</v>
      </c>
    </row>
    <row r="9" spans="1:39" ht="12.75" customHeight="1" x14ac:dyDescent="0.2">
      <c r="A9" s="151"/>
      <c r="B9" s="17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5">
        <f t="shared" si="0"/>
        <v>0</v>
      </c>
    </row>
    <row r="10" spans="1:39" ht="12.75" customHeight="1" x14ac:dyDescent="0.2">
      <c r="A10" s="151"/>
      <c r="B10" s="17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5">
        <f t="shared" si="0"/>
        <v>0</v>
      </c>
    </row>
    <row r="11" spans="1:39" ht="12.75" customHeight="1" x14ac:dyDescent="0.2">
      <c r="A11" s="151"/>
      <c r="B11" s="17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  <c r="AA11" s="151"/>
      <c r="AB11" s="5">
        <f t="shared" si="0"/>
        <v>0</v>
      </c>
    </row>
    <row r="12" spans="1:39" ht="12.75" customHeight="1" x14ac:dyDescent="0.2">
      <c r="A12" s="151"/>
      <c r="B12" s="17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5">
        <f t="shared" si="0"/>
        <v>0</v>
      </c>
    </row>
    <row r="13" spans="1:39" ht="12.75" customHeight="1" x14ac:dyDescent="0.2">
      <c r="A13" s="151"/>
      <c r="B13" s="17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5">
        <f t="shared" si="0"/>
        <v>0</v>
      </c>
      <c r="AD13" s="31"/>
      <c r="AE13" s="31"/>
      <c r="AF13" s="31"/>
      <c r="AG13" s="31"/>
      <c r="AH13" s="31"/>
    </row>
    <row r="14" spans="1:39" ht="12.75" customHeight="1" x14ac:dyDescent="0.2">
      <c r="A14" s="151"/>
      <c r="B14" s="17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1"/>
      <c r="AA14" s="151"/>
      <c r="AB14" s="5">
        <f t="shared" si="0"/>
        <v>0</v>
      </c>
      <c r="AD14" s="31"/>
      <c r="AE14" s="31"/>
      <c r="AF14" s="31"/>
      <c r="AG14" s="31"/>
      <c r="AH14" s="31"/>
    </row>
    <row r="15" spans="1:39" ht="12.75" customHeight="1" x14ac:dyDescent="0.2">
      <c r="A15" s="151"/>
      <c r="B15" s="17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5">
        <f t="shared" si="0"/>
        <v>0</v>
      </c>
      <c r="AD15" s="31"/>
      <c r="AE15" s="31"/>
      <c r="AF15" s="31"/>
      <c r="AG15" s="31"/>
      <c r="AH15" s="31"/>
    </row>
    <row r="16" spans="1:39" ht="12.75" customHeight="1" x14ac:dyDescent="0.2">
      <c r="A16" s="151"/>
      <c r="B16" s="17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5">
        <f t="shared" si="0"/>
        <v>0</v>
      </c>
      <c r="AD16" s="31"/>
      <c r="AE16" s="31"/>
      <c r="AF16" s="31"/>
      <c r="AG16" s="31"/>
      <c r="AH16" s="31"/>
    </row>
    <row r="17" spans="1:34" ht="12.75" customHeight="1" x14ac:dyDescent="0.2">
      <c r="A17" s="151"/>
      <c r="B17" s="17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5">
        <f t="shared" si="0"/>
        <v>0</v>
      </c>
      <c r="AD17" s="31"/>
      <c r="AE17" s="31"/>
      <c r="AF17" s="31"/>
      <c r="AG17" s="31"/>
      <c r="AH17" s="31"/>
    </row>
    <row r="18" spans="1:34" ht="12.75" customHeight="1" x14ac:dyDescent="0.2">
      <c r="A18" s="151"/>
      <c r="B18" s="17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5">
        <f t="shared" si="0"/>
        <v>0</v>
      </c>
      <c r="AD18" s="31"/>
      <c r="AE18" s="31"/>
      <c r="AF18" s="31"/>
      <c r="AG18" s="31"/>
      <c r="AH18" s="31"/>
    </row>
    <row r="19" spans="1:34" ht="12.75" customHeight="1" x14ac:dyDescent="0.2">
      <c r="A19" s="151"/>
      <c r="B19" s="17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5">
        <f t="shared" si="0"/>
        <v>0</v>
      </c>
      <c r="AD19" s="31"/>
      <c r="AE19" s="31"/>
      <c r="AF19" s="31"/>
      <c r="AG19" s="31"/>
      <c r="AH19" s="31"/>
    </row>
    <row r="20" spans="1:34" ht="12.75" customHeight="1" x14ac:dyDescent="0.2">
      <c r="A20" s="151"/>
      <c r="B20" s="17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5">
        <f t="shared" si="0"/>
        <v>0</v>
      </c>
      <c r="AD20" s="31"/>
      <c r="AE20" s="31"/>
      <c r="AF20" s="31"/>
      <c r="AG20" s="31"/>
      <c r="AH20" s="31"/>
    </row>
    <row r="21" spans="1:34" ht="12.75" customHeight="1" x14ac:dyDescent="0.2">
      <c r="A21" s="151"/>
      <c r="B21" s="17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5">
        <f t="shared" si="0"/>
        <v>0</v>
      </c>
      <c r="AD21" s="31"/>
      <c r="AE21" s="31"/>
      <c r="AF21" s="31"/>
      <c r="AG21" s="31"/>
      <c r="AH21" s="31"/>
    </row>
    <row r="22" spans="1:34" ht="12.75" customHeight="1" x14ac:dyDescent="0.2">
      <c r="A22" s="151"/>
      <c r="B22" s="17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5">
        <f t="shared" si="0"/>
        <v>0</v>
      </c>
      <c r="AD22" s="31"/>
      <c r="AE22" s="31"/>
      <c r="AF22" s="31"/>
      <c r="AG22" s="31"/>
      <c r="AH22" s="31"/>
    </row>
    <row r="23" spans="1:34" ht="12.75" customHeight="1" x14ac:dyDescent="0.2">
      <c r="A23" s="151"/>
      <c r="B23" s="17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5">
        <f t="shared" si="0"/>
        <v>0</v>
      </c>
      <c r="AD23" s="31"/>
      <c r="AE23" s="31"/>
      <c r="AF23" s="31"/>
      <c r="AG23" s="31"/>
      <c r="AH23" s="31"/>
    </row>
    <row r="24" spans="1:34" ht="12.75" customHeight="1" x14ac:dyDescent="0.2">
      <c r="A24" s="151"/>
      <c r="B24" s="17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1"/>
      <c r="Z24" s="151"/>
      <c r="AA24" s="151"/>
      <c r="AB24" s="5">
        <f t="shared" si="0"/>
        <v>0</v>
      </c>
      <c r="AD24" s="31"/>
      <c r="AE24" s="31"/>
      <c r="AF24" s="31"/>
      <c r="AG24" s="31"/>
      <c r="AH24" s="31"/>
    </row>
    <row r="25" spans="1:34" ht="12.75" customHeight="1" x14ac:dyDescent="0.2">
      <c r="A25" s="151"/>
      <c r="B25" s="17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5">
        <f t="shared" si="0"/>
        <v>0</v>
      </c>
      <c r="AD25" s="31"/>
      <c r="AE25" s="31"/>
      <c r="AF25" s="31"/>
      <c r="AG25" s="31"/>
      <c r="AH25" s="31"/>
    </row>
    <row r="26" spans="1:34" ht="12.75" x14ac:dyDescent="0.2">
      <c r="A26" s="151"/>
      <c r="B26" s="17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5">
        <f t="shared" si="0"/>
        <v>0</v>
      </c>
      <c r="AD26" s="31"/>
      <c r="AE26" s="31"/>
      <c r="AF26" s="31"/>
      <c r="AG26" s="31"/>
      <c r="AH26" s="31"/>
    </row>
    <row r="27" spans="1:34" ht="12.75" x14ac:dyDescent="0.2">
      <c r="A27" s="151"/>
      <c r="B27" s="17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  <c r="AA27" s="151"/>
      <c r="AB27" s="5">
        <f t="shared" si="0"/>
        <v>0</v>
      </c>
      <c r="AD27" s="31"/>
      <c r="AE27" s="31"/>
      <c r="AF27" s="31"/>
      <c r="AG27" s="31"/>
      <c r="AH27" s="31"/>
    </row>
    <row r="28" spans="1:34" ht="12.75" x14ac:dyDescent="0.2">
      <c r="A28" s="151"/>
      <c r="B28" s="17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5">
        <f t="shared" si="0"/>
        <v>0</v>
      </c>
      <c r="AD28" s="31"/>
      <c r="AE28" s="31"/>
      <c r="AF28" s="31"/>
      <c r="AG28" s="31"/>
      <c r="AH28" s="31"/>
    </row>
    <row r="29" spans="1:34" ht="12.75" x14ac:dyDescent="0.2">
      <c r="A29" s="151"/>
      <c r="B29" s="17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  <c r="AB29" s="5">
        <f t="shared" si="0"/>
        <v>0</v>
      </c>
      <c r="AD29" s="31"/>
      <c r="AE29" s="31"/>
      <c r="AF29" s="31"/>
      <c r="AG29" s="31"/>
      <c r="AH29" s="31"/>
    </row>
    <row r="30" spans="1:34" ht="12.75" x14ac:dyDescent="0.2">
      <c r="A30" s="151"/>
      <c r="B30" s="17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5">
        <f t="shared" si="0"/>
        <v>0</v>
      </c>
      <c r="AD30" s="31"/>
      <c r="AE30" s="31"/>
      <c r="AF30" s="31"/>
      <c r="AG30" s="31"/>
      <c r="AH30" s="31"/>
    </row>
    <row r="31" spans="1:34" ht="12.75" x14ac:dyDescent="0.2">
      <c r="A31" s="151"/>
      <c r="B31" s="17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/>
      <c r="X31" s="151"/>
      <c r="Y31" s="151"/>
      <c r="Z31" s="151"/>
      <c r="AA31" s="151"/>
      <c r="AB31" s="5">
        <f t="shared" si="0"/>
        <v>0</v>
      </c>
      <c r="AD31" s="31"/>
      <c r="AE31" s="31"/>
      <c r="AF31" s="31"/>
      <c r="AG31" s="31"/>
      <c r="AH31" s="31"/>
    </row>
    <row r="32" spans="1:34" ht="12.75" x14ac:dyDescent="0.2">
      <c r="A32" s="151"/>
      <c r="B32" s="17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  <c r="AA32" s="151"/>
      <c r="AB32" s="5">
        <f t="shared" si="0"/>
        <v>0</v>
      </c>
      <c r="AD32" s="31"/>
      <c r="AE32" s="31"/>
      <c r="AF32" s="31"/>
      <c r="AG32" s="31"/>
      <c r="AH32" s="31"/>
    </row>
    <row r="33" spans="1:34" ht="12.75" x14ac:dyDescent="0.2">
      <c r="A33" s="151"/>
      <c r="B33" s="17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1"/>
      <c r="AA33" s="151"/>
      <c r="AB33" s="5">
        <f t="shared" si="0"/>
        <v>0</v>
      </c>
      <c r="AD33" s="31"/>
      <c r="AE33" s="31"/>
      <c r="AF33" s="31"/>
      <c r="AG33" s="31"/>
      <c r="AH33" s="31"/>
    </row>
    <row r="34" spans="1:34" ht="12.75" x14ac:dyDescent="0.2">
      <c r="A34" s="151"/>
      <c r="B34" s="17"/>
      <c r="C34" s="151"/>
      <c r="D34" s="1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  <c r="Z34" s="151"/>
      <c r="AA34" s="151"/>
      <c r="AB34" s="5">
        <f t="shared" si="0"/>
        <v>0</v>
      </c>
      <c r="AD34" s="31"/>
      <c r="AE34" s="31"/>
      <c r="AF34" s="31"/>
      <c r="AG34" s="31"/>
      <c r="AH34" s="31"/>
    </row>
    <row r="35" spans="1:34" ht="12.75" x14ac:dyDescent="0.2">
      <c r="A35" s="151"/>
      <c r="B35" s="17"/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1"/>
      <c r="P35" s="151"/>
      <c r="Q35" s="151"/>
      <c r="R35" s="151"/>
      <c r="S35" s="151"/>
      <c r="T35" s="151"/>
      <c r="U35" s="151"/>
      <c r="V35" s="151"/>
      <c r="W35" s="151"/>
      <c r="X35" s="151"/>
      <c r="Y35" s="151"/>
      <c r="Z35" s="151"/>
      <c r="AA35" s="151"/>
      <c r="AB35" s="5">
        <f t="shared" si="0"/>
        <v>0</v>
      </c>
      <c r="AD35" s="31"/>
      <c r="AE35" s="31"/>
      <c r="AF35" s="31"/>
      <c r="AG35" s="31"/>
      <c r="AH35" s="31"/>
    </row>
    <row r="36" spans="1:34" ht="12.75" x14ac:dyDescent="0.2">
      <c r="A36" s="151"/>
      <c r="B36" s="17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5">
        <f t="shared" si="0"/>
        <v>0</v>
      </c>
      <c r="AD36" s="31"/>
      <c r="AE36" s="31"/>
      <c r="AF36" s="31"/>
      <c r="AG36" s="31"/>
      <c r="AH36" s="31"/>
    </row>
    <row r="37" spans="1:34" ht="12.75" x14ac:dyDescent="0.2">
      <c r="A37" s="35"/>
      <c r="B37" s="32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5">
        <f t="shared" si="0"/>
        <v>0</v>
      </c>
      <c r="AD37" s="31"/>
      <c r="AE37" s="31"/>
      <c r="AF37" s="31"/>
      <c r="AG37" s="31"/>
      <c r="AH37" s="31"/>
    </row>
    <row r="38" spans="1:34" ht="12.75" x14ac:dyDescent="0.2">
      <c r="A38" s="151"/>
      <c r="B38" s="17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5">
        <f t="shared" si="0"/>
        <v>0</v>
      </c>
      <c r="AD38" s="31"/>
      <c r="AE38" s="31"/>
      <c r="AF38" s="31"/>
      <c r="AG38" s="31"/>
      <c r="AH38" s="31"/>
    </row>
    <row r="39" spans="1:34" ht="12.75" x14ac:dyDescent="0.2">
      <c r="A39" s="151"/>
      <c r="B39" s="17"/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  <c r="AA39" s="151"/>
      <c r="AB39" s="5">
        <f t="shared" si="0"/>
        <v>0</v>
      </c>
      <c r="AD39" s="31"/>
      <c r="AE39" s="31"/>
      <c r="AF39" s="31"/>
      <c r="AG39" s="31"/>
      <c r="AH39" s="31"/>
    </row>
    <row r="40" spans="1:34" ht="12.75" x14ac:dyDescent="0.2">
      <c r="A40" s="151"/>
      <c r="B40" s="17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5">
        <f t="shared" si="0"/>
        <v>0</v>
      </c>
      <c r="AD40" s="31"/>
      <c r="AE40" s="31"/>
      <c r="AF40" s="31"/>
      <c r="AG40" s="31"/>
      <c r="AH40" s="31"/>
    </row>
    <row r="41" spans="1:34" x14ac:dyDescent="0.3">
      <c r="A41" s="151"/>
      <c r="B41" s="17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  <c r="AB41" s="5">
        <f t="shared" si="0"/>
        <v>0</v>
      </c>
      <c r="AD41" s="31"/>
      <c r="AE41" s="31"/>
      <c r="AF41" s="31"/>
      <c r="AG41" s="31"/>
      <c r="AH41" s="31"/>
    </row>
    <row r="42" spans="1:34" x14ac:dyDescent="0.3">
      <c r="A42" s="151"/>
      <c r="B42" s="17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5">
        <f t="shared" si="0"/>
        <v>0</v>
      </c>
      <c r="AD42" s="31"/>
      <c r="AE42" s="31"/>
      <c r="AF42" s="31"/>
      <c r="AG42" s="31"/>
      <c r="AH42" s="31"/>
    </row>
    <row r="43" spans="1:34" x14ac:dyDescent="0.3">
      <c r="A43" s="151"/>
      <c r="B43" s="17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5">
        <f>COUNTIF(C43:AA43, "X")</f>
        <v>0</v>
      </c>
      <c r="AD43" s="31"/>
      <c r="AE43" s="31"/>
      <c r="AF43" s="31"/>
      <c r="AG43" s="31"/>
      <c r="AH43" s="31"/>
    </row>
    <row r="44" spans="1:34" x14ac:dyDescent="0.3">
      <c r="A44" s="151"/>
      <c r="B44" s="17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5">
        <f t="shared" si="0"/>
        <v>0</v>
      </c>
      <c r="AD44" s="31"/>
      <c r="AE44" s="31"/>
      <c r="AF44" s="31"/>
      <c r="AG44" s="31"/>
      <c r="AH44" s="31"/>
    </row>
    <row r="45" spans="1:34" x14ac:dyDescent="0.3">
      <c r="A45" s="151"/>
      <c r="B45" s="17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5">
        <f t="shared" si="0"/>
        <v>0</v>
      </c>
      <c r="AD45" s="31"/>
      <c r="AE45" s="31"/>
      <c r="AF45" s="31"/>
      <c r="AG45" s="31"/>
      <c r="AH45" s="31"/>
    </row>
    <row r="46" spans="1:34" x14ac:dyDescent="0.3">
      <c r="A46" s="151"/>
      <c r="B46" s="17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5">
        <f t="shared" si="0"/>
        <v>0</v>
      </c>
      <c r="AD46" s="31"/>
      <c r="AE46" s="31"/>
      <c r="AF46" s="31"/>
      <c r="AG46" s="31"/>
      <c r="AH46" s="31"/>
    </row>
    <row r="47" spans="1:34" x14ac:dyDescent="0.3">
      <c r="A47" s="151"/>
      <c r="B47" s="17"/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5">
        <f t="shared" si="0"/>
        <v>0</v>
      </c>
      <c r="AD47" s="31"/>
      <c r="AE47" s="31"/>
      <c r="AF47" s="31"/>
      <c r="AG47" s="31"/>
      <c r="AH47" s="31"/>
    </row>
    <row r="48" spans="1:34" x14ac:dyDescent="0.3">
      <c r="A48" s="151"/>
      <c r="B48" s="17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5">
        <f t="shared" si="0"/>
        <v>0</v>
      </c>
      <c r="AD48" s="31"/>
      <c r="AE48" s="31"/>
      <c r="AF48" s="31"/>
      <c r="AG48" s="31"/>
      <c r="AH48" s="31"/>
    </row>
    <row r="49" spans="1:34" x14ac:dyDescent="0.3">
      <c r="A49" s="151"/>
      <c r="B49" s="17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5">
        <f t="shared" si="0"/>
        <v>0</v>
      </c>
      <c r="AD49" s="31"/>
      <c r="AE49" s="31"/>
      <c r="AF49" s="31"/>
      <c r="AG49" s="31"/>
      <c r="AH49" s="31"/>
    </row>
    <row r="50" spans="1:34" x14ac:dyDescent="0.3">
      <c r="A50" s="151"/>
      <c r="B50" s="17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5">
        <f t="shared" si="0"/>
        <v>0</v>
      </c>
      <c r="AD50" s="31"/>
      <c r="AE50" s="31"/>
      <c r="AF50" s="31"/>
      <c r="AG50" s="31"/>
      <c r="AH50" s="31"/>
    </row>
    <row r="51" spans="1:34" x14ac:dyDescent="0.3">
      <c r="A51" s="151"/>
      <c r="B51" s="17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  <c r="AA51" s="151"/>
      <c r="AB51" s="5">
        <f t="shared" si="0"/>
        <v>0</v>
      </c>
      <c r="AD51" s="31"/>
      <c r="AE51" s="31"/>
      <c r="AF51" s="31"/>
      <c r="AG51" s="31"/>
      <c r="AH51" s="31"/>
    </row>
    <row r="52" spans="1:34" x14ac:dyDescent="0.3">
      <c r="A52" s="151"/>
      <c r="B52" s="17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5">
        <f t="shared" si="0"/>
        <v>0</v>
      </c>
      <c r="AD52" s="31"/>
      <c r="AE52" s="31"/>
      <c r="AF52" s="31"/>
      <c r="AG52" s="31"/>
      <c r="AH52" s="31"/>
    </row>
    <row r="53" spans="1:34" x14ac:dyDescent="0.3">
      <c r="A53" s="151"/>
      <c r="B53" s="17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1"/>
      <c r="AB53" s="5">
        <f t="shared" si="0"/>
        <v>0</v>
      </c>
      <c r="AD53" s="31"/>
      <c r="AE53" s="31"/>
      <c r="AF53" s="31"/>
      <c r="AG53" s="31"/>
      <c r="AH53" s="31"/>
    </row>
    <row r="54" spans="1:34" x14ac:dyDescent="0.3">
      <c r="A54" s="151"/>
      <c r="B54" s="17"/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AB54" s="5">
        <f t="shared" si="0"/>
        <v>0</v>
      </c>
      <c r="AD54" s="31"/>
      <c r="AE54" s="31"/>
      <c r="AF54" s="31"/>
      <c r="AG54" s="31"/>
      <c r="AH54" s="31"/>
    </row>
    <row r="55" spans="1:34" x14ac:dyDescent="0.3">
      <c r="A55" s="151"/>
      <c r="B55" s="17"/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  <c r="X55" s="151"/>
      <c r="Y55" s="151"/>
      <c r="Z55" s="151"/>
      <c r="AA55" s="151"/>
      <c r="AB55" s="5">
        <f t="shared" si="0"/>
        <v>0</v>
      </c>
      <c r="AD55" s="31"/>
      <c r="AE55" s="31"/>
      <c r="AF55" s="31"/>
      <c r="AG55" s="31"/>
      <c r="AH55" s="31"/>
    </row>
    <row r="56" spans="1:34" x14ac:dyDescent="0.3">
      <c r="A56" s="151"/>
      <c r="B56" s="17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1"/>
      <c r="AA56" s="151"/>
      <c r="AB56" s="5">
        <f t="shared" si="0"/>
        <v>0</v>
      </c>
      <c r="AD56" s="31"/>
      <c r="AE56" s="31"/>
      <c r="AF56" s="31"/>
      <c r="AG56" s="31"/>
      <c r="AH56" s="31"/>
    </row>
    <row r="57" spans="1:34" x14ac:dyDescent="0.3">
      <c r="A57" s="151"/>
      <c r="B57" s="17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5">
        <f t="shared" si="0"/>
        <v>0</v>
      </c>
      <c r="AD57" s="31"/>
      <c r="AE57" s="31"/>
      <c r="AF57" s="31"/>
      <c r="AG57" s="31"/>
      <c r="AH57" s="31"/>
    </row>
    <row r="58" spans="1:34" x14ac:dyDescent="0.3">
      <c r="A58" s="151"/>
      <c r="B58" s="17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51"/>
      <c r="AA58" s="151"/>
      <c r="AB58" s="5">
        <f t="shared" si="0"/>
        <v>0</v>
      </c>
      <c r="AD58" s="31"/>
      <c r="AE58" s="31"/>
      <c r="AF58" s="31"/>
      <c r="AG58" s="31"/>
      <c r="AH58" s="31"/>
    </row>
    <row r="59" spans="1:34" x14ac:dyDescent="0.3">
      <c r="A59" s="18"/>
      <c r="B59" s="18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7">
        <f t="shared" si="0"/>
        <v>0</v>
      </c>
      <c r="AD59" s="31"/>
      <c r="AE59" s="31"/>
      <c r="AF59" s="31"/>
      <c r="AG59" s="31"/>
      <c r="AH59" s="31"/>
    </row>
    <row r="60" spans="1:34" ht="15" x14ac:dyDescent="0.3">
      <c r="A60" s="164" t="s">
        <v>172</v>
      </c>
    </row>
  </sheetData>
  <mergeCells count="17">
    <mergeCell ref="A3:B3"/>
    <mergeCell ref="C3:O3"/>
    <mergeCell ref="P3:R3"/>
    <mergeCell ref="S3:AB3"/>
    <mergeCell ref="A1:AB1"/>
    <mergeCell ref="B2:C2"/>
    <mergeCell ref="D2:E2"/>
    <mergeCell ref="F2:J2"/>
    <mergeCell ref="K2:L2"/>
    <mergeCell ref="M2:O2"/>
    <mergeCell ref="P2:R2"/>
    <mergeCell ref="S2:AB2"/>
    <mergeCell ref="A4:AB4"/>
    <mergeCell ref="A5:A6"/>
    <mergeCell ref="B5:B6"/>
    <mergeCell ref="C5:AA5"/>
    <mergeCell ref="AB5:AB6"/>
  </mergeCells>
  <dataValidations count="1">
    <dataValidation type="list" allowBlank="1" showInputMessage="1" showErrorMessage="1" sqref="A7:A59">
      <formula1>$AM$2:$AM$2</formula1>
    </dataValidation>
  </dataValidations>
  <pageMargins left="0.7" right="0.7" top="0.75" bottom="0.75" header="0.3" footer="0.3"/>
  <pageSetup orientation="landscape" verticalDpi="0" r:id="rId1"/>
  <headerFooter>
    <oddHeader>&amp;L&amp;"-,Bold"&amp;10&amp;USage-Grouse Habitat Assessment Framework&amp;"-,Regular"&amp;U
Forb Diversity Worksheet&amp;R&amp;"-,Bold"&amp;10Version 3</oddHeader>
    <oddFooter>&amp;L&amp;"-,Bold"&amp;10Printed &amp;D&amp;R&amp;"-,Bold"&amp;10Page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37"/>
  <sheetViews>
    <sheetView view="pageLayout" topLeftCell="A10" zoomScaleNormal="100" workbookViewId="0">
      <selection activeCell="I20" sqref="I20"/>
    </sheetView>
  </sheetViews>
  <sheetFormatPr defaultRowHeight="14.4" x14ac:dyDescent="0.3"/>
  <cols>
    <col min="1" max="1" width="8.6640625" customWidth="1"/>
    <col min="2" max="2" width="16" customWidth="1"/>
    <col min="3" max="3" width="9.44140625" customWidth="1"/>
    <col min="4" max="4" width="11.109375" customWidth="1"/>
    <col min="5" max="5" width="16.6640625" customWidth="1"/>
    <col min="6" max="6" width="8.6640625" customWidth="1"/>
    <col min="7" max="7" width="17.88671875" customWidth="1"/>
    <col min="8" max="8" width="8.6640625" customWidth="1"/>
    <col min="9" max="9" width="16" customWidth="1"/>
    <col min="10" max="10" width="8.6640625" customWidth="1"/>
  </cols>
  <sheetData>
    <row r="1" spans="1:10" ht="18.75" customHeight="1" x14ac:dyDescent="0.25">
      <c r="A1" s="211" t="s">
        <v>72</v>
      </c>
      <c r="B1" s="212"/>
      <c r="C1" s="212"/>
      <c r="D1" s="212"/>
      <c r="E1" s="212"/>
      <c r="F1" s="212"/>
      <c r="G1" s="212"/>
      <c r="H1" s="212"/>
      <c r="I1" s="212"/>
      <c r="J1" s="213"/>
    </row>
    <row r="2" spans="1:10" ht="14.25" customHeight="1" x14ac:dyDescent="0.25">
      <c r="A2" s="48" t="s">
        <v>30</v>
      </c>
      <c r="B2" s="49">
        <f>PlotMetadata!J3</f>
        <v>0</v>
      </c>
      <c r="C2" s="74" t="s">
        <v>63</v>
      </c>
      <c r="D2" s="165"/>
      <c r="E2" s="74" t="s">
        <v>64</v>
      </c>
      <c r="F2" s="165"/>
      <c r="G2" s="74" t="s">
        <v>3</v>
      </c>
      <c r="H2" s="228">
        <f>PlotMetadata!C4</f>
        <v>0</v>
      </c>
      <c r="I2" s="228"/>
      <c r="J2" s="229"/>
    </row>
    <row r="3" spans="1:10" ht="14.25" customHeight="1" x14ac:dyDescent="0.25">
      <c r="A3" s="234" t="s">
        <v>23</v>
      </c>
      <c r="B3" s="224"/>
      <c r="C3" s="228">
        <f>PlotMetadata!C26</f>
        <v>0</v>
      </c>
      <c r="D3" s="228"/>
      <c r="E3" s="228"/>
      <c r="F3" s="233"/>
      <c r="G3" s="74" t="s">
        <v>26</v>
      </c>
      <c r="H3" s="228">
        <f>PlotMetadata!I26</f>
        <v>0</v>
      </c>
      <c r="I3" s="228"/>
      <c r="J3" s="229"/>
    </row>
    <row r="4" spans="1:10" ht="14.25" customHeight="1" x14ac:dyDescent="0.25">
      <c r="A4" s="234" t="s">
        <v>24</v>
      </c>
      <c r="B4" s="224"/>
      <c r="C4" s="228">
        <f>PlotMetadata!C27</f>
        <v>0</v>
      </c>
      <c r="D4" s="228"/>
      <c r="E4" s="228"/>
      <c r="F4" s="233"/>
      <c r="G4" s="74" t="s">
        <v>27</v>
      </c>
      <c r="H4" s="228">
        <f>PlotMetadata!I27</f>
        <v>0</v>
      </c>
      <c r="I4" s="228"/>
      <c r="J4" s="229"/>
    </row>
    <row r="5" spans="1:10" ht="14.25" customHeight="1" x14ac:dyDescent="0.25">
      <c r="A5" s="234" t="s">
        <v>25</v>
      </c>
      <c r="B5" s="224"/>
      <c r="C5" s="228">
        <f>PlotMetadata!C28</f>
        <v>0</v>
      </c>
      <c r="D5" s="228"/>
      <c r="E5" s="228"/>
      <c r="F5" s="233"/>
      <c r="G5" s="74" t="s">
        <v>81</v>
      </c>
      <c r="H5" s="348"/>
      <c r="I5" s="348"/>
      <c r="J5" s="349"/>
    </row>
    <row r="6" spans="1:10" ht="14.25" customHeight="1" x14ac:dyDescent="0.25">
      <c r="A6" s="234" t="s">
        <v>79</v>
      </c>
      <c r="B6" s="224"/>
      <c r="C6" s="228">
        <f>PlotMetadata!J28</f>
        <v>0</v>
      </c>
      <c r="D6" s="228"/>
      <c r="E6" s="228"/>
      <c r="F6" s="233"/>
      <c r="G6" s="74" t="s">
        <v>109</v>
      </c>
      <c r="H6" s="350"/>
      <c r="I6" s="350"/>
      <c r="J6" s="351"/>
    </row>
    <row r="7" spans="1:10" ht="14.25" customHeight="1" x14ac:dyDescent="0.25">
      <c r="A7" s="345" t="s">
        <v>80</v>
      </c>
      <c r="B7" s="346"/>
      <c r="C7" s="346"/>
      <c r="D7" s="346"/>
      <c r="E7" s="346"/>
      <c r="F7" s="346"/>
      <c r="G7" s="346"/>
      <c r="H7" s="346"/>
      <c r="I7" s="346"/>
      <c r="J7" s="347"/>
    </row>
    <row r="8" spans="1:10" s="43" customFormat="1" ht="15" x14ac:dyDescent="0.25">
      <c r="A8" s="339"/>
      <c r="B8" s="340"/>
      <c r="C8" s="340"/>
      <c r="D8" s="340"/>
      <c r="E8" s="340"/>
      <c r="F8" s="340"/>
      <c r="G8" s="340"/>
      <c r="H8" s="340"/>
      <c r="I8" s="340"/>
      <c r="J8" s="341"/>
    </row>
    <row r="9" spans="1:10" s="43" customFormat="1" ht="15" x14ac:dyDescent="0.25">
      <c r="A9" s="342" t="s">
        <v>114</v>
      </c>
      <c r="B9" s="343"/>
      <c r="C9" s="343"/>
      <c r="D9" s="343"/>
      <c r="E9" s="343"/>
      <c r="F9" s="343"/>
      <c r="G9" s="343"/>
      <c r="H9" s="343"/>
      <c r="I9" s="343"/>
      <c r="J9" s="344"/>
    </row>
    <row r="10" spans="1:10" ht="13.5" customHeight="1" thickBot="1" x14ac:dyDescent="0.35">
      <c r="A10" s="336" t="s">
        <v>73</v>
      </c>
      <c r="B10" s="337"/>
      <c r="C10" s="223"/>
      <c r="D10" s="53" t="s">
        <v>74</v>
      </c>
      <c r="E10" s="52" t="s">
        <v>75</v>
      </c>
      <c r="F10" s="54" t="s">
        <v>76</v>
      </c>
      <c r="G10" s="52" t="s">
        <v>77</v>
      </c>
      <c r="H10" s="54" t="s">
        <v>76</v>
      </c>
      <c r="I10" s="52" t="s">
        <v>78</v>
      </c>
      <c r="J10" s="79" t="s">
        <v>76</v>
      </c>
    </row>
    <row r="11" spans="1:10" ht="13.5" customHeight="1" x14ac:dyDescent="0.25">
      <c r="A11" s="338" t="s">
        <v>82</v>
      </c>
      <c r="B11" s="319"/>
      <c r="C11" s="319"/>
      <c r="D11" s="62">
        <f>LineInt!M32</f>
        <v>0</v>
      </c>
      <c r="E11" s="50" t="s">
        <v>84</v>
      </c>
      <c r="F11" s="66" t="str">
        <f>IF(AND(D11&gt;=0.15, (D11&lt;=0.25)), "X", "-")</f>
        <v>-</v>
      </c>
      <c r="G11" s="51" t="s">
        <v>180</v>
      </c>
      <c r="H11" s="66" t="str">
        <f>IF(OR(D11&gt;0.25, AND(D11&gt;=0.05, (D11&lt;0.15))), "X", "-")</f>
        <v>-</v>
      </c>
      <c r="I11" s="51" t="s">
        <v>187</v>
      </c>
      <c r="J11" s="66" t="str">
        <f>IF(D11&lt;0.05, "X", "-")</f>
        <v>X</v>
      </c>
    </row>
    <row r="12" spans="1:10" ht="13.5" customHeight="1" x14ac:dyDescent="0.25">
      <c r="A12" s="338" t="s">
        <v>83</v>
      </c>
      <c r="B12" s="319"/>
      <c r="C12" s="319"/>
      <c r="D12" s="149" t="e">
        <f>Daubenmire!AO45</f>
        <v>#DIV/0!</v>
      </c>
      <c r="E12" s="67"/>
      <c r="F12" s="58"/>
      <c r="G12" s="68"/>
      <c r="H12" s="58"/>
      <c r="I12" s="68"/>
      <c r="J12" s="58"/>
    </row>
    <row r="13" spans="1:10" s="43" customFormat="1" ht="13.5" customHeight="1" x14ac:dyDescent="0.25">
      <c r="A13" s="338" t="s">
        <v>111</v>
      </c>
      <c r="B13" s="319"/>
      <c r="C13" s="319"/>
      <c r="D13" s="58"/>
      <c r="E13" s="50" t="s">
        <v>102</v>
      </c>
      <c r="F13" s="61" t="e">
        <f>IF(AND(D12&lt;=80, (D12&gt;=40)), "X", "-")</f>
        <v>#DIV/0!</v>
      </c>
      <c r="G13" s="51" t="s">
        <v>181</v>
      </c>
      <c r="H13" s="61" t="e">
        <f>IF(OR($D$12&gt;80, AND($D$12&lt;40, $D$12&gt;=20)), "X", "-")</f>
        <v>#DIV/0!</v>
      </c>
      <c r="I13" s="51" t="s">
        <v>188</v>
      </c>
      <c r="J13" s="61" t="e">
        <f>IF(D12&lt;20, "X", "-")</f>
        <v>#DIV/0!</v>
      </c>
    </row>
    <row r="14" spans="1:10" ht="13.5" customHeight="1" x14ac:dyDescent="0.25">
      <c r="A14" s="338" t="s">
        <v>112</v>
      </c>
      <c r="B14" s="319"/>
      <c r="C14" s="319"/>
      <c r="D14" s="58"/>
      <c r="E14" s="50" t="s">
        <v>103</v>
      </c>
      <c r="F14" s="61" t="e">
        <f>IF(AND(D12&lt;=80, (D12&gt;=30)), "X", "-")</f>
        <v>#DIV/0!</v>
      </c>
      <c r="G14" s="51" t="s">
        <v>182</v>
      </c>
      <c r="H14" s="61" t="e">
        <f>IF(OR($D$12&gt;80, AND($D$12&lt;30, $D$12&gt;=20)), "X", "-")</f>
        <v>#DIV/0!</v>
      </c>
      <c r="I14" s="51" t="s">
        <v>188</v>
      </c>
      <c r="J14" s="61" t="e">
        <f>IF(D12&lt;20, "X", "-")</f>
        <v>#DIV/0!</v>
      </c>
    </row>
    <row r="15" spans="1:10" ht="25.5" customHeight="1" x14ac:dyDescent="0.25">
      <c r="A15" s="338" t="s">
        <v>85</v>
      </c>
      <c r="B15" s="319"/>
      <c r="C15" s="319"/>
      <c r="D15" s="61" t="e">
        <f>Daubenmire!AU46</f>
        <v>#DIV/0!</v>
      </c>
      <c r="E15" s="63" t="s">
        <v>104</v>
      </c>
      <c r="F15" s="65" t="e">
        <f>IF(D15="S", "X", "-")</f>
        <v>#DIV/0!</v>
      </c>
      <c r="G15" s="77" t="s">
        <v>113</v>
      </c>
      <c r="H15" s="65" t="e">
        <f>IF(D15="M", "X", "-")</f>
        <v>#DIV/0!</v>
      </c>
      <c r="I15" s="64" t="s">
        <v>110</v>
      </c>
      <c r="J15" s="65" t="e">
        <f>IF(D15="C", "X", "-")</f>
        <v>#DIV/0!</v>
      </c>
    </row>
    <row r="16" spans="1:10" ht="13.5" customHeight="1" x14ac:dyDescent="0.3">
      <c r="A16" s="338" t="s">
        <v>86</v>
      </c>
      <c r="B16" s="319"/>
      <c r="C16" s="319"/>
      <c r="D16" s="149" t="e">
        <f>Daubenmire!AO43</f>
        <v>#DIV/0!</v>
      </c>
      <c r="E16" s="50" t="s">
        <v>175</v>
      </c>
      <c r="F16" s="61" t="e">
        <f>IF(D16&gt;=18, "X", "-")</f>
        <v>#DIV/0!</v>
      </c>
      <c r="G16" s="51" t="s">
        <v>183</v>
      </c>
      <c r="H16" s="61" t="e">
        <f>IF(AND(D16&lt;18,(D16&gt;=10)),"X","-")</f>
        <v>#DIV/0!</v>
      </c>
      <c r="I16" s="51" t="s">
        <v>189</v>
      </c>
      <c r="J16" s="61" t="e">
        <f>IF(D16&lt;10, "X", "-")</f>
        <v>#DIV/0!</v>
      </c>
    </row>
    <row r="17" spans="1:10" ht="13.5" customHeight="1" x14ac:dyDescent="0.3">
      <c r="A17" s="338" t="s">
        <v>87</v>
      </c>
      <c r="B17" s="319"/>
      <c r="C17" s="319"/>
      <c r="D17" s="149" t="e">
        <f>Daubenmire!AO42</f>
        <v>#DIV/0!</v>
      </c>
      <c r="E17" s="50" t="s">
        <v>175</v>
      </c>
      <c r="F17" s="61" t="e">
        <f>IF(D17&gt;=18, "X", "-")</f>
        <v>#DIV/0!</v>
      </c>
      <c r="G17" s="51" t="s">
        <v>183</v>
      </c>
      <c r="H17" s="61" t="e">
        <f>IF(AND(D17&lt;18,(D17&gt;=10)),"X","-")</f>
        <v>#DIV/0!</v>
      </c>
      <c r="I17" s="51" t="s">
        <v>189</v>
      </c>
      <c r="J17" s="61" t="e">
        <f>IF(D17&lt;10, "X", "-")</f>
        <v>#DIV/0!</v>
      </c>
    </row>
    <row r="18" spans="1:10" ht="13.5" customHeight="1" x14ac:dyDescent="0.25">
      <c r="A18" s="338" t="s">
        <v>88</v>
      </c>
      <c r="B18" s="319"/>
      <c r="C18" s="319"/>
      <c r="D18" s="60">
        <f>Daubenmire!AN31/100</f>
        <v>0</v>
      </c>
      <c r="E18" s="69"/>
      <c r="F18" s="58"/>
      <c r="G18" s="68"/>
      <c r="H18" s="58"/>
      <c r="I18" s="68"/>
      <c r="J18" s="58"/>
    </row>
    <row r="19" spans="1:10" ht="13.5" customHeight="1" x14ac:dyDescent="0.3">
      <c r="A19" s="338" t="s">
        <v>111</v>
      </c>
      <c r="B19" s="319"/>
      <c r="C19" s="319"/>
      <c r="D19" s="70"/>
      <c r="E19" s="50" t="s">
        <v>176</v>
      </c>
      <c r="F19" s="61" t="str">
        <f>IF(D18&gt;=0.15, "X", "-")</f>
        <v>-</v>
      </c>
      <c r="G19" s="51" t="s">
        <v>184</v>
      </c>
      <c r="H19" s="61" t="str">
        <f>IF(AND($D$18&lt;0.15, ($D$18&gt;=0.05)), "X", "-")</f>
        <v>-</v>
      </c>
      <c r="I19" s="51" t="s">
        <v>190</v>
      </c>
      <c r="J19" s="61" t="str">
        <f>IF(D18&lt;0.05, "X", "-")</f>
        <v>X</v>
      </c>
    </row>
    <row r="20" spans="1:10" ht="13.5" customHeight="1" x14ac:dyDescent="0.3">
      <c r="A20" s="338" t="s">
        <v>112</v>
      </c>
      <c r="B20" s="319"/>
      <c r="C20" s="319"/>
      <c r="D20" s="70"/>
      <c r="E20" s="50" t="s">
        <v>177</v>
      </c>
      <c r="F20" s="61" t="str">
        <f>IF(D18&gt;=0.1, "X", "-")</f>
        <v>-</v>
      </c>
      <c r="G20" s="51" t="s">
        <v>185</v>
      </c>
      <c r="H20" s="61" t="str">
        <f>IF(AND($D$18&lt;0.1, ($D$18&gt;=0.05)), "X", "-")</f>
        <v>-</v>
      </c>
      <c r="I20" s="51" t="s">
        <v>190</v>
      </c>
      <c r="J20" s="61" t="str">
        <f>IF(D18&lt;0.05, "X", "-")</f>
        <v>X</v>
      </c>
    </row>
    <row r="21" spans="1:10" ht="13.5" customHeight="1" x14ac:dyDescent="0.25">
      <c r="A21" s="338" t="s">
        <v>89</v>
      </c>
      <c r="B21" s="319"/>
      <c r="C21" s="319"/>
      <c r="D21" s="71">
        <f>Daubenmire!AN22/100</f>
        <v>0</v>
      </c>
      <c r="E21" s="69"/>
      <c r="F21" s="58"/>
      <c r="G21" s="68"/>
      <c r="H21" s="58"/>
      <c r="I21" s="68"/>
      <c r="J21" s="58"/>
    </row>
    <row r="22" spans="1:10" ht="13.5" customHeight="1" x14ac:dyDescent="0.3">
      <c r="A22" s="338" t="s">
        <v>111</v>
      </c>
      <c r="B22" s="319"/>
      <c r="C22" s="319"/>
      <c r="D22" s="70"/>
      <c r="E22" s="50" t="s">
        <v>177</v>
      </c>
      <c r="F22" s="61" t="str">
        <f>IF(D21&gt;=0.1, "X", "-")</f>
        <v>-</v>
      </c>
      <c r="G22" s="51" t="s">
        <v>185</v>
      </c>
      <c r="H22" s="61" t="str">
        <f>IF(AND($D$21&lt;0.1, ($D$21&gt;=0.05)), "X", "-")</f>
        <v>-</v>
      </c>
      <c r="I22" s="51" t="s">
        <v>190</v>
      </c>
      <c r="J22" s="61" t="str">
        <f>IF(D21&lt;0.05, "X", "-")</f>
        <v>X</v>
      </c>
    </row>
    <row r="23" spans="1:10" ht="13.5" customHeight="1" x14ac:dyDescent="0.3">
      <c r="A23" s="338" t="s">
        <v>112</v>
      </c>
      <c r="B23" s="319"/>
      <c r="C23" s="319"/>
      <c r="D23" s="70"/>
      <c r="E23" s="50" t="s">
        <v>178</v>
      </c>
      <c r="F23" s="61" t="str">
        <f>IF(D21&gt;=0.05, "X", "-")</f>
        <v>-</v>
      </c>
      <c r="G23" s="51" t="s">
        <v>186</v>
      </c>
      <c r="H23" s="61" t="str">
        <f>IF(AND($D$21&lt;0.05, ($D$21&gt;=0.03)), "X", "-")</f>
        <v>-</v>
      </c>
      <c r="I23" s="51" t="s">
        <v>191</v>
      </c>
      <c r="J23" s="61" t="str">
        <f>IF(D21&lt;0.03, "X", "-")</f>
        <v>X</v>
      </c>
    </row>
    <row r="24" spans="1:10" ht="27" customHeight="1" x14ac:dyDescent="0.3">
      <c r="A24" s="358" t="s">
        <v>90</v>
      </c>
      <c r="B24" s="319"/>
      <c r="C24" s="319"/>
      <c r="D24" s="58"/>
      <c r="E24" s="380" t="s">
        <v>179</v>
      </c>
      <c r="F24" s="376"/>
      <c r="G24" s="380" t="s">
        <v>105</v>
      </c>
      <c r="H24" s="378"/>
      <c r="I24" s="380" t="s">
        <v>106</v>
      </c>
      <c r="J24" s="378"/>
    </row>
    <row r="25" spans="1:10" ht="13.5" customHeight="1" thickBot="1" x14ac:dyDescent="0.35">
      <c r="A25" s="359" t="s">
        <v>91</v>
      </c>
      <c r="B25" s="360"/>
      <c r="C25" s="360"/>
      <c r="D25" s="59">
        <f>Forbs!AD3</f>
        <v>0</v>
      </c>
      <c r="E25" s="381"/>
      <c r="F25" s="377"/>
      <c r="G25" s="381"/>
      <c r="H25" s="379"/>
      <c r="I25" s="381"/>
      <c r="J25" s="379"/>
    </row>
    <row r="26" spans="1:10" ht="13.5" customHeight="1" thickBot="1" x14ac:dyDescent="0.3">
      <c r="A26" s="361" t="s">
        <v>192</v>
      </c>
      <c r="B26" s="361"/>
      <c r="C26" s="361"/>
      <c r="D26" s="361"/>
      <c r="E26" s="80" t="s">
        <v>75</v>
      </c>
      <c r="F26" s="57"/>
      <c r="G26" s="80" t="s">
        <v>77</v>
      </c>
      <c r="H26" s="57"/>
      <c r="I26" s="80" t="s">
        <v>78</v>
      </c>
      <c r="J26" s="57"/>
    </row>
    <row r="27" spans="1:10" ht="13.5" customHeight="1" thickBot="1" x14ac:dyDescent="0.3">
      <c r="A27" s="366" t="s">
        <v>173</v>
      </c>
      <c r="B27" s="366"/>
      <c r="C27" s="366"/>
      <c r="D27" s="366"/>
      <c r="E27" s="85"/>
      <c r="F27" s="46" t="s">
        <v>65</v>
      </c>
      <c r="G27" s="85"/>
      <c r="H27" s="46" t="s">
        <v>92</v>
      </c>
      <c r="I27" s="85"/>
      <c r="J27" s="46" t="s">
        <v>93</v>
      </c>
    </row>
    <row r="28" spans="1:10" ht="13.5" customHeight="1" thickBot="1" x14ac:dyDescent="0.35">
      <c r="A28" s="367" t="s">
        <v>174</v>
      </c>
      <c r="B28" s="368"/>
      <c r="C28" s="369"/>
      <c r="D28" s="81"/>
      <c r="E28" s="13" t="s">
        <v>98</v>
      </c>
      <c r="F28" s="81"/>
      <c r="G28" s="13" t="s">
        <v>94</v>
      </c>
      <c r="H28" s="81"/>
      <c r="I28" s="13" t="s">
        <v>95</v>
      </c>
      <c r="J28" s="12"/>
    </row>
    <row r="29" spans="1:10" ht="13.5" customHeight="1" thickBot="1" x14ac:dyDescent="0.35">
      <c r="A29" s="370"/>
      <c r="B29" s="371"/>
      <c r="C29" s="372"/>
      <c r="D29" s="82"/>
      <c r="E29" s="13" t="s">
        <v>99</v>
      </c>
      <c r="F29" s="84"/>
      <c r="G29" s="13" t="s">
        <v>96</v>
      </c>
      <c r="H29" s="57"/>
      <c r="I29" s="13" t="s">
        <v>97</v>
      </c>
      <c r="J29" s="14"/>
    </row>
    <row r="30" spans="1:10" ht="13.5" customHeight="1" thickBot="1" x14ac:dyDescent="0.35">
      <c r="A30" s="373"/>
      <c r="B30" s="374"/>
      <c r="C30" s="375"/>
      <c r="D30" s="83"/>
      <c r="E30" s="13" t="s">
        <v>100</v>
      </c>
      <c r="F30" s="47"/>
      <c r="G30" s="13"/>
      <c r="H30" s="13"/>
      <c r="I30" s="13"/>
      <c r="J30" s="15"/>
    </row>
    <row r="31" spans="1:10" ht="13.5" customHeight="1" x14ac:dyDescent="0.25">
      <c r="A31" s="362" t="s">
        <v>101</v>
      </c>
      <c r="B31" s="363"/>
      <c r="C31" s="363"/>
      <c r="D31" s="363"/>
      <c r="E31" s="363"/>
      <c r="F31" s="364"/>
      <c r="G31" s="363"/>
      <c r="H31" s="363"/>
      <c r="I31" s="363"/>
      <c r="J31" s="365"/>
    </row>
    <row r="32" spans="1:10" ht="13.5" customHeight="1" x14ac:dyDescent="0.3">
      <c r="A32" s="352"/>
      <c r="B32" s="353"/>
      <c r="C32" s="353"/>
      <c r="D32" s="353"/>
      <c r="E32" s="353"/>
      <c r="F32" s="353"/>
      <c r="G32" s="353"/>
      <c r="H32" s="353"/>
      <c r="I32" s="353"/>
      <c r="J32" s="354"/>
    </row>
    <row r="33" spans="1:10" s="43" customFormat="1" ht="13.5" customHeight="1" x14ac:dyDescent="0.3">
      <c r="A33" s="352"/>
      <c r="B33" s="353"/>
      <c r="C33" s="353"/>
      <c r="D33" s="353"/>
      <c r="E33" s="353"/>
      <c r="F33" s="353"/>
      <c r="G33" s="353"/>
      <c r="H33" s="353"/>
      <c r="I33" s="353"/>
      <c r="J33" s="354"/>
    </row>
    <row r="34" spans="1:10" ht="13.5" customHeight="1" x14ac:dyDescent="0.3">
      <c r="A34" s="352"/>
      <c r="B34" s="353"/>
      <c r="C34" s="353"/>
      <c r="D34" s="353"/>
      <c r="E34" s="353"/>
      <c r="F34" s="353"/>
      <c r="G34" s="353"/>
      <c r="H34" s="353"/>
      <c r="I34" s="353"/>
      <c r="J34" s="354"/>
    </row>
    <row r="35" spans="1:10" ht="13.5" customHeight="1" thickBot="1" x14ac:dyDescent="0.35">
      <c r="A35" s="355"/>
      <c r="B35" s="356"/>
      <c r="C35" s="356"/>
      <c r="D35" s="356"/>
      <c r="E35" s="356"/>
      <c r="F35" s="356"/>
      <c r="G35" s="356"/>
      <c r="H35" s="356"/>
      <c r="I35" s="356"/>
      <c r="J35" s="357"/>
    </row>
    <row r="36" spans="1:10" ht="13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3.5" customHeight="1" x14ac:dyDescent="0.3"/>
  </sheetData>
  <mergeCells count="44">
    <mergeCell ref="A32:J35"/>
    <mergeCell ref="A24:C24"/>
    <mergeCell ref="A25:C25"/>
    <mergeCell ref="A21:C21"/>
    <mergeCell ref="A26:D26"/>
    <mergeCell ref="A31:J31"/>
    <mergeCell ref="A27:D27"/>
    <mergeCell ref="A28:C30"/>
    <mergeCell ref="F24:F25"/>
    <mergeCell ref="H24:H25"/>
    <mergeCell ref="J24:J25"/>
    <mergeCell ref="E24:E25"/>
    <mergeCell ref="G24:G25"/>
    <mergeCell ref="I24:I25"/>
    <mergeCell ref="H6:J6"/>
    <mergeCell ref="C5:F5"/>
    <mergeCell ref="C6:F6"/>
    <mergeCell ref="A22:C22"/>
    <mergeCell ref="A23:C23"/>
    <mergeCell ref="A20:C20"/>
    <mergeCell ref="A12:C12"/>
    <mergeCell ref="A16:C16"/>
    <mergeCell ref="A17:C17"/>
    <mergeCell ref="A18:C18"/>
    <mergeCell ref="A19:C19"/>
    <mergeCell ref="A14:C14"/>
    <mergeCell ref="A15:C15"/>
    <mergeCell ref="A13:C13"/>
    <mergeCell ref="A1:J1"/>
    <mergeCell ref="A10:C10"/>
    <mergeCell ref="A11:C11"/>
    <mergeCell ref="A4:B4"/>
    <mergeCell ref="A3:B3"/>
    <mergeCell ref="H2:J2"/>
    <mergeCell ref="H3:J3"/>
    <mergeCell ref="H4:J4"/>
    <mergeCell ref="C3:F3"/>
    <mergeCell ref="C4:F4"/>
    <mergeCell ref="A8:J8"/>
    <mergeCell ref="A9:J9"/>
    <mergeCell ref="A7:J7"/>
    <mergeCell ref="A6:B6"/>
    <mergeCell ref="A5:B5"/>
    <mergeCell ref="H5:J5"/>
  </mergeCells>
  <pageMargins left="0.7" right="0.7" top="0.75" bottom="0.75" header="0.3" footer="0.3"/>
  <pageSetup scale="97" orientation="landscape" verticalDpi="0" r:id="rId1"/>
  <headerFooter>
    <oddHeader>&amp;L&amp;"-,Bold"&amp;10&amp;USage-Grouse Habitat Assessment Framework&amp;"-,Regular"&amp;U
Habitat Suitability Worksheet - Breeding&amp;R&amp;"-,Bold"&amp;10Version 3</oddHeader>
    <oddFooter>&amp;L&amp;"-,Bold"&amp;10Printed &amp;D&amp;R&amp;"-,Bold"&amp;10Page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34"/>
  <sheetViews>
    <sheetView view="pageLayout" zoomScaleNormal="100" workbookViewId="0">
      <selection activeCell="I17" sqref="I17"/>
    </sheetView>
  </sheetViews>
  <sheetFormatPr defaultRowHeight="14.4" x14ac:dyDescent="0.3"/>
  <cols>
    <col min="1" max="1" width="8.6640625" customWidth="1"/>
    <col min="2" max="2" width="16" customWidth="1"/>
    <col min="3" max="3" width="9.44140625" customWidth="1"/>
    <col min="4" max="4" width="11.109375" customWidth="1"/>
    <col min="5" max="5" width="16.6640625" customWidth="1"/>
    <col min="6" max="6" width="8.6640625" customWidth="1"/>
    <col min="7" max="7" width="17.88671875" customWidth="1"/>
    <col min="8" max="8" width="8.6640625" customWidth="1"/>
    <col min="9" max="9" width="16" customWidth="1"/>
    <col min="10" max="10" width="8.6640625" customWidth="1"/>
  </cols>
  <sheetData>
    <row r="1" spans="1:10" ht="18.75" customHeight="1" x14ac:dyDescent="0.25">
      <c r="A1" s="399" t="s">
        <v>118</v>
      </c>
      <c r="B1" s="400"/>
      <c r="C1" s="400"/>
      <c r="D1" s="400"/>
      <c r="E1" s="400"/>
      <c r="F1" s="400"/>
      <c r="G1" s="400"/>
      <c r="H1" s="400"/>
      <c r="I1" s="400"/>
      <c r="J1" s="401"/>
    </row>
    <row r="2" spans="1:10" ht="14.25" customHeight="1" x14ac:dyDescent="0.25">
      <c r="A2" s="48" t="s">
        <v>30</v>
      </c>
      <c r="B2" s="49">
        <f>PlotMetadata!J3</f>
        <v>0</v>
      </c>
      <c r="C2" s="74" t="s">
        <v>63</v>
      </c>
      <c r="D2" s="44">
        <f>BrdngHabitat!D2</f>
        <v>0</v>
      </c>
      <c r="E2" s="74" t="s">
        <v>64</v>
      </c>
      <c r="F2" s="44">
        <f>BrdngHabitat!F2</f>
        <v>0</v>
      </c>
      <c r="G2" s="74" t="s">
        <v>3</v>
      </c>
      <c r="H2" s="228">
        <f>PlotMetadata!C4</f>
        <v>0</v>
      </c>
      <c r="I2" s="228"/>
      <c r="J2" s="229"/>
    </row>
    <row r="3" spans="1:10" ht="14.25" customHeight="1" x14ac:dyDescent="0.25">
      <c r="A3" s="234" t="s">
        <v>23</v>
      </c>
      <c r="B3" s="224"/>
      <c r="C3" s="228">
        <f>PlotMetadata!C26</f>
        <v>0</v>
      </c>
      <c r="D3" s="228"/>
      <c r="E3" s="228"/>
      <c r="F3" s="233"/>
      <c r="G3" s="74" t="s">
        <v>26</v>
      </c>
      <c r="H3" s="228">
        <f>PlotMetadata!I26</f>
        <v>0</v>
      </c>
      <c r="I3" s="228"/>
      <c r="J3" s="229"/>
    </row>
    <row r="4" spans="1:10" ht="14.25" customHeight="1" x14ac:dyDescent="0.25">
      <c r="A4" s="234" t="s">
        <v>24</v>
      </c>
      <c r="B4" s="224"/>
      <c r="C4" s="228">
        <f>PlotMetadata!C27</f>
        <v>0</v>
      </c>
      <c r="D4" s="228"/>
      <c r="E4" s="228"/>
      <c r="F4" s="233"/>
      <c r="G4" s="74" t="s">
        <v>27</v>
      </c>
      <c r="H4" s="228">
        <f>PlotMetadata!I27</f>
        <v>0</v>
      </c>
      <c r="I4" s="228"/>
      <c r="J4" s="229"/>
    </row>
    <row r="5" spans="1:10" ht="14.25" customHeight="1" x14ac:dyDescent="0.25">
      <c r="A5" s="234" t="s">
        <v>25</v>
      </c>
      <c r="B5" s="224"/>
      <c r="C5" s="228">
        <f>PlotMetadata!C28</f>
        <v>0</v>
      </c>
      <c r="D5" s="228"/>
      <c r="E5" s="228"/>
      <c r="F5" s="233"/>
      <c r="G5" s="74" t="s">
        <v>81</v>
      </c>
      <c r="H5" s="228">
        <f>BrdngHabitat!H5</f>
        <v>0</v>
      </c>
      <c r="I5" s="228"/>
      <c r="J5" s="229"/>
    </row>
    <row r="6" spans="1:10" ht="14.25" customHeight="1" x14ac:dyDescent="0.25">
      <c r="A6" s="234" t="s">
        <v>79</v>
      </c>
      <c r="B6" s="224"/>
      <c r="C6" s="228">
        <f>PlotMetadata!J28</f>
        <v>0</v>
      </c>
      <c r="D6" s="228"/>
      <c r="E6" s="228"/>
      <c r="F6" s="233"/>
      <c r="G6" s="74" t="s">
        <v>109</v>
      </c>
      <c r="H6" s="228">
        <f>BrdngHabitat!H6</f>
        <v>0</v>
      </c>
      <c r="I6" s="228"/>
      <c r="J6" s="229"/>
    </row>
    <row r="7" spans="1:10" ht="14.25" customHeight="1" x14ac:dyDescent="0.25">
      <c r="A7" s="345" t="s">
        <v>80</v>
      </c>
      <c r="B7" s="346"/>
      <c r="C7" s="346"/>
      <c r="D7" s="346"/>
      <c r="E7" s="346"/>
      <c r="F7" s="346"/>
      <c r="G7" s="346"/>
      <c r="H7" s="346"/>
      <c r="I7" s="346"/>
      <c r="J7" s="347"/>
    </row>
    <row r="8" spans="1:10" ht="15" x14ac:dyDescent="0.25">
      <c r="A8" s="396">
        <f>BrdngHabitat!A8</f>
        <v>0</v>
      </c>
      <c r="B8" s="397"/>
      <c r="C8" s="397"/>
      <c r="D8" s="397"/>
      <c r="E8" s="397"/>
      <c r="F8" s="397"/>
      <c r="G8" s="397"/>
      <c r="H8" s="397"/>
      <c r="I8" s="397"/>
      <c r="J8" s="398"/>
    </row>
    <row r="9" spans="1:10" ht="15" x14ac:dyDescent="0.25">
      <c r="A9" s="342" t="s">
        <v>114</v>
      </c>
      <c r="B9" s="343"/>
      <c r="C9" s="343"/>
      <c r="D9" s="343"/>
      <c r="E9" s="343"/>
      <c r="F9" s="343"/>
      <c r="G9" s="343"/>
      <c r="H9" s="343"/>
      <c r="I9" s="343"/>
      <c r="J9" s="344"/>
    </row>
    <row r="10" spans="1:10" ht="15" thickBot="1" x14ac:dyDescent="0.35">
      <c r="A10" s="336" t="s">
        <v>73</v>
      </c>
      <c r="B10" s="337"/>
      <c r="C10" s="223"/>
      <c r="D10" s="53" t="s">
        <v>74</v>
      </c>
      <c r="E10" s="52" t="s">
        <v>75</v>
      </c>
      <c r="F10" s="54" t="s">
        <v>76</v>
      </c>
      <c r="G10" s="52" t="s">
        <v>77</v>
      </c>
      <c r="H10" s="54" t="s">
        <v>76</v>
      </c>
      <c r="I10" s="52" t="s">
        <v>78</v>
      </c>
      <c r="J10" s="79" t="s">
        <v>76</v>
      </c>
    </row>
    <row r="11" spans="1:10" ht="26.25" customHeight="1" x14ac:dyDescent="0.25">
      <c r="A11" s="392" t="s">
        <v>115</v>
      </c>
      <c r="B11" s="393"/>
      <c r="C11" s="393"/>
      <c r="D11" s="87">
        <f>BrdngHabitat!D11</f>
        <v>0</v>
      </c>
      <c r="E11" s="86" t="s">
        <v>119</v>
      </c>
      <c r="F11" s="88" t="str">
        <f>IF(AND(D11&gt;=0.1, (D11&lt;=0.25)), "X", "-")</f>
        <v>-</v>
      </c>
      <c r="G11" s="86" t="s">
        <v>194</v>
      </c>
      <c r="H11" s="88" t="str">
        <f>IF(OR(D11&gt;0.25, AND(D11&gt;=0.05, (D11&lt;0.1))), "X", "-")</f>
        <v>-</v>
      </c>
      <c r="I11" s="86" t="s">
        <v>190</v>
      </c>
      <c r="J11" s="88" t="str">
        <f>IF(D11&lt;0.05, "X", "-")</f>
        <v>X</v>
      </c>
    </row>
    <row r="12" spans="1:10" ht="25.5" customHeight="1" x14ac:dyDescent="0.25">
      <c r="A12" s="392" t="s">
        <v>83</v>
      </c>
      <c r="B12" s="393"/>
      <c r="C12" s="393"/>
      <c r="D12" s="149" t="e">
        <f>BrdngHabitat!D12</f>
        <v>#DIV/0!</v>
      </c>
      <c r="E12" s="86" t="s">
        <v>102</v>
      </c>
      <c r="F12" s="61" t="e">
        <f>IF(AND(D12&lt;=80, (D12&gt;=40)), "X", "-")</f>
        <v>#DIV/0!</v>
      </c>
      <c r="G12" s="86" t="s">
        <v>181</v>
      </c>
      <c r="H12" s="61" t="e">
        <f>IF(OR(D12&gt;80, AND(D12&lt;40, D12&gt;=20)), "X", "-")</f>
        <v>#DIV/0!</v>
      </c>
      <c r="I12" s="86" t="s">
        <v>188</v>
      </c>
      <c r="J12" s="61" t="e">
        <f>IF(D12&lt;20, "X", "-")</f>
        <v>#DIV/0!</v>
      </c>
    </row>
    <row r="13" spans="1:10" ht="26.25" customHeight="1" x14ac:dyDescent="0.3">
      <c r="A13" s="392" t="s">
        <v>116</v>
      </c>
      <c r="B13" s="393"/>
      <c r="C13" s="393"/>
      <c r="D13" s="60">
        <f>BrdngHabitat!D18+BrdngHabitat!D21</f>
        <v>0</v>
      </c>
      <c r="E13" s="86" t="s">
        <v>193</v>
      </c>
      <c r="F13" s="61" t="str">
        <f>IF(D13&gt;=0.15, "X", "-")</f>
        <v>-</v>
      </c>
      <c r="G13" s="86" t="s">
        <v>184</v>
      </c>
      <c r="H13" s="61" t="str">
        <f>IF(AND(D13&gt;=0.05, (D13&lt;0.15)), "X", "-")</f>
        <v>-</v>
      </c>
      <c r="I13" s="86" t="s">
        <v>190</v>
      </c>
      <c r="J13" s="61" t="str">
        <f>IF(D13&lt;0.05, "X", "-")</f>
        <v>X</v>
      </c>
    </row>
    <row r="14" spans="1:10" ht="26.25" customHeight="1" x14ac:dyDescent="0.3">
      <c r="A14" s="392" t="s">
        <v>117</v>
      </c>
      <c r="B14" s="393"/>
      <c r="C14" s="393"/>
      <c r="D14" s="78"/>
      <c r="E14" s="380" t="s">
        <v>120</v>
      </c>
      <c r="F14" s="376"/>
      <c r="G14" s="380" t="s">
        <v>121</v>
      </c>
      <c r="H14" s="390"/>
      <c r="I14" s="380" t="s">
        <v>106</v>
      </c>
      <c r="J14" s="376"/>
    </row>
    <row r="15" spans="1:10" ht="26.25" customHeight="1" thickBot="1" x14ac:dyDescent="0.35">
      <c r="A15" s="394" t="s">
        <v>91</v>
      </c>
      <c r="B15" s="395"/>
      <c r="C15" s="395"/>
      <c r="D15" s="59">
        <f>BrdngHabitat!D25</f>
        <v>0</v>
      </c>
      <c r="E15" s="381"/>
      <c r="F15" s="377"/>
      <c r="G15" s="381"/>
      <c r="H15" s="391"/>
      <c r="I15" s="381"/>
      <c r="J15" s="377"/>
    </row>
    <row r="16" spans="1:10" ht="15.75" thickBot="1" x14ac:dyDescent="0.3">
      <c r="A16" s="361" t="s">
        <v>192</v>
      </c>
      <c r="B16" s="361"/>
      <c r="C16" s="361"/>
      <c r="D16" s="361"/>
      <c r="E16" s="80" t="s">
        <v>75</v>
      </c>
      <c r="F16" s="57"/>
      <c r="G16" s="80" t="s">
        <v>77</v>
      </c>
      <c r="H16" s="57"/>
      <c r="I16" s="80" t="s">
        <v>78</v>
      </c>
      <c r="J16" s="57"/>
    </row>
    <row r="17" spans="1:10" ht="15.75" thickBot="1" x14ac:dyDescent="0.3">
      <c r="A17" s="366" t="s">
        <v>173</v>
      </c>
      <c r="B17" s="366"/>
      <c r="C17" s="366"/>
      <c r="D17" s="366"/>
      <c r="E17" s="85"/>
      <c r="F17" s="46" t="s">
        <v>65</v>
      </c>
      <c r="G17" s="85"/>
      <c r="H17" s="46" t="s">
        <v>92</v>
      </c>
      <c r="I17" s="85"/>
      <c r="J17" s="46" t="s">
        <v>93</v>
      </c>
    </row>
    <row r="18" spans="1:10" ht="15" thickBot="1" x14ac:dyDescent="0.35">
      <c r="A18" s="367" t="s">
        <v>174</v>
      </c>
      <c r="B18" s="368"/>
      <c r="C18" s="369"/>
      <c r="D18" s="81"/>
      <c r="E18" s="13" t="s">
        <v>98</v>
      </c>
      <c r="F18" s="81"/>
      <c r="G18" s="13" t="s">
        <v>94</v>
      </c>
      <c r="H18" s="81"/>
      <c r="I18" s="13" t="s">
        <v>95</v>
      </c>
      <c r="J18" s="12"/>
    </row>
    <row r="19" spans="1:10" ht="15" thickBot="1" x14ac:dyDescent="0.35">
      <c r="A19" s="370"/>
      <c r="B19" s="371"/>
      <c r="C19" s="372"/>
      <c r="D19" s="82"/>
      <c r="E19" s="13" t="s">
        <v>99</v>
      </c>
      <c r="F19" s="84"/>
      <c r="G19" s="13" t="s">
        <v>96</v>
      </c>
      <c r="H19" s="57"/>
      <c r="I19" s="13" t="s">
        <v>97</v>
      </c>
      <c r="J19" s="14"/>
    </row>
    <row r="20" spans="1:10" ht="15" thickBot="1" x14ac:dyDescent="0.35">
      <c r="A20" s="373"/>
      <c r="B20" s="374"/>
      <c r="C20" s="375"/>
      <c r="D20" s="83"/>
      <c r="E20" s="13" t="s">
        <v>100</v>
      </c>
      <c r="F20" s="47"/>
      <c r="G20" s="13"/>
      <c r="H20" s="13"/>
      <c r="I20" s="13"/>
      <c r="J20" s="15"/>
    </row>
    <row r="21" spans="1:10" ht="15.75" thickBot="1" x14ac:dyDescent="0.3">
      <c r="A21" s="362" t="s">
        <v>101</v>
      </c>
      <c r="B21" s="363"/>
      <c r="C21" s="363"/>
      <c r="D21" s="363"/>
      <c r="E21" s="363"/>
      <c r="F21" s="364"/>
      <c r="G21" s="363"/>
      <c r="H21" s="363"/>
      <c r="I21" s="363"/>
      <c r="J21" s="365"/>
    </row>
    <row r="22" spans="1:10" x14ac:dyDescent="0.3">
      <c r="A22" s="382"/>
      <c r="B22" s="383"/>
      <c r="C22" s="383"/>
      <c r="D22" s="383"/>
      <c r="E22" s="383"/>
      <c r="F22" s="383"/>
      <c r="G22" s="383"/>
      <c r="H22" s="383"/>
      <c r="I22" s="383"/>
      <c r="J22" s="384"/>
    </row>
    <row r="23" spans="1:10" x14ac:dyDescent="0.3">
      <c r="A23" s="385"/>
      <c r="B23" s="185"/>
      <c r="C23" s="185"/>
      <c r="D23" s="185"/>
      <c r="E23" s="185"/>
      <c r="F23" s="185"/>
      <c r="G23" s="185"/>
      <c r="H23" s="185"/>
      <c r="I23" s="185"/>
      <c r="J23" s="386"/>
    </row>
    <row r="24" spans="1:10" x14ac:dyDescent="0.3">
      <c r="A24" s="385"/>
      <c r="B24" s="185"/>
      <c r="C24" s="185"/>
      <c r="D24" s="185"/>
      <c r="E24" s="185"/>
      <c r="F24" s="185"/>
      <c r="G24" s="185"/>
      <c r="H24" s="185"/>
      <c r="I24" s="185"/>
      <c r="J24" s="386"/>
    </row>
    <row r="25" spans="1:10" x14ac:dyDescent="0.3">
      <c r="A25" s="385"/>
      <c r="B25" s="185"/>
      <c r="C25" s="185"/>
      <c r="D25" s="185"/>
      <c r="E25" s="185"/>
      <c r="F25" s="185"/>
      <c r="G25" s="185"/>
      <c r="H25" s="185"/>
      <c r="I25" s="185"/>
      <c r="J25" s="386"/>
    </row>
    <row r="26" spans="1:10" x14ac:dyDescent="0.3">
      <c r="A26" s="385"/>
      <c r="B26" s="185"/>
      <c r="C26" s="185"/>
      <c r="D26" s="185"/>
      <c r="E26" s="185"/>
      <c r="F26" s="185"/>
      <c r="G26" s="185"/>
      <c r="H26" s="185"/>
      <c r="I26" s="185"/>
      <c r="J26" s="386"/>
    </row>
    <row r="27" spans="1:10" x14ac:dyDescent="0.3">
      <c r="A27" s="385"/>
      <c r="B27" s="185"/>
      <c r="C27" s="185"/>
      <c r="D27" s="185"/>
      <c r="E27" s="185"/>
      <c r="F27" s="185"/>
      <c r="G27" s="185"/>
      <c r="H27" s="185"/>
      <c r="I27" s="185"/>
      <c r="J27" s="386"/>
    </row>
    <row r="28" spans="1:10" x14ac:dyDescent="0.3">
      <c r="A28" s="385"/>
      <c r="B28" s="185"/>
      <c r="C28" s="185"/>
      <c r="D28" s="185"/>
      <c r="E28" s="185"/>
      <c r="F28" s="185"/>
      <c r="G28" s="185"/>
      <c r="H28" s="185"/>
      <c r="I28" s="185"/>
      <c r="J28" s="386"/>
    </row>
    <row r="29" spans="1:10" x14ac:dyDescent="0.3">
      <c r="A29" s="385"/>
      <c r="B29" s="185"/>
      <c r="C29" s="185"/>
      <c r="D29" s="185"/>
      <c r="E29" s="185"/>
      <c r="F29" s="185"/>
      <c r="G29" s="185"/>
      <c r="H29" s="185"/>
      <c r="I29" s="185"/>
      <c r="J29" s="386"/>
    </row>
    <row r="30" spans="1:10" ht="15" thickBot="1" x14ac:dyDescent="0.35">
      <c r="A30" s="387"/>
      <c r="B30" s="388"/>
      <c r="C30" s="388"/>
      <c r="D30" s="388"/>
      <c r="E30" s="388"/>
      <c r="F30" s="388"/>
      <c r="G30" s="388"/>
      <c r="H30" s="388"/>
      <c r="I30" s="388"/>
      <c r="J30" s="389"/>
    </row>
    <row r="31" spans="1:10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3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3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3">
      <c r="A34" s="4"/>
      <c r="B34" s="4"/>
      <c r="C34" s="4"/>
      <c r="D34" s="4"/>
      <c r="E34" s="4"/>
      <c r="F34" s="4"/>
      <c r="G34" s="4"/>
      <c r="H34" s="4"/>
      <c r="I34" s="4"/>
      <c r="J34" s="4"/>
    </row>
  </sheetData>
  <mergeCells count="34">
    <mergeCell ref="A4:B4"/>
    <mergeCell ref="C4:F4"/>
    <mergeCell ref="H4:J4"/>
    <mergeCell ref="A1:J1"/>
    <mergeCell ref="H2:J2"/>
    <mergeCell ref="A3:B3"/>
    <mergeCell ref="C3:F3"/>
    <mergeCell ref="H3:J3"/>
    <mergeCell ref="A12:C12"/>
    <mergeCell ref="A5:B5"/>
    <mergeCell ref="C5:F5"/>
    <mergeCell ref="H5:J5"/>
    <mergeCell ref="A6:B6"/>
    <mergeCell ref="C6:F6"/>
    <mergeCell ref="H6:J6"/>
    <mergeCell ref="A7:J7"/>
    <mergeCell ref="A8:J8"/>
    <mergeCell ref="A9:J9"/>
    <mergeCell ref="A10:C10"/>
    <mergeCell ref="A11:C11"/>
    <mergeCell ref="A13:C13"/>
    <mergeCell ref="A14:C14"/>
    <mergeCell ref="A15:C15"/>
    <mergeCell ref="A16:D16"/>
    <mergeCell ref="A17:D17"/>
    <mergeCell ref="A22:J30"/>
    <mergeCell ref="A21:J21"/>
    <mergeCell ref="E14:E15"/>
    <mergeCell ref="F14:F15"/>
    <mergeCell ref="H14:H15"/>
    <mergeCell ref="J14:J15"/>
    <mergeCell ref="G14:G15"/>
    <mergeCell ref="I14:I15"/>
    <mergeCell ref="A18:C20"/>
  </mergeCells>
  <pageMargins left="0.7" right="0.7" top="0.75" bottom="0.75" header="0.3" footer="0.3"/>
  <pageSetup scale="99" orientation="landscape" verticalDpi="0" r:id="rId1"/>
  <headerFooter>
    <oddHeader>&amp;L&amp;"-,Bold"&amp;10&amp;USage-Grouse Habitat Assessment Framework&amp;"-,Regular"&amp;U
Habitat Suitability Worksheet - Upland Summer&amp;R&amp;"-,Bold"&amp;10Version 3</oddHeader>
    <oddFooter>&amp;L&amp;"-,Bold"&amp;10Printed &amp;D&amp;R&amp;"-,Bold"&amp;10Page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34"/>
  <sheetViews>
    <sheetView view="pageLayout" zoomScaleNormal="100" workbookViewId="0">
      <selection activeCell="A12" sqref="A12:C12"/>
    </sheetView>
  </sheetViews>
  <sheetFormatPr defaultRowHeight="14.4" x14ac:dyDescent="0.3"/>
  <cols>
    <col min="1" max="1" width="8.6640625" customWidth="1"/>
    <col min="2" max="2" width="16" customWidth="1"/>
    <col min="3" max="3" width="9.44140625" customWidth="1"/>
    <col min="4" max="4" width="11.109375" customWidth="1"/>
    <col min="5" max="5" width="16.6640625" customWidth="1"/>
    <col min="6" max="6" width="8.6640625" customWidth="1"/>
    <col min="7" max="7" width="17.88671875" customWidth="1"/>
    <col min="8" max="8" width="8.6640625" customWidth="1"/>
    <col min="9" max="9" width="16" customWidth="1"/>
    <col min="10" max="10" width="8.6640625" customWidth="1"/>
  </cols>
  <sheetData>
    <row r="1" spans="1:10" ht="15.75" x14ac:dyDescent="0.25">
      <c r="A1" s="399" t="s">
        <v>122</v>
      </c>
      <c r="B1" s="400"/>
      <c r="C1" s="400"/>
      <c r="D1" s="400"/>
      <c r="E1" s="400"/>
      <c r="F1" s="400"/>
      <c r="G1" s="400"/>
      <c r="H1" s="400"/>
      <c r="I1" s="400"/>
      <c r="J1" s="401"/>
    </row>
    <row r="2" spans="1:10" ht="15" x14ac:dyDescent="0.25">
      <c r="A2" s="48" t="s">
        <v>30</v>
      </c>
      <c r="B2" s="49">
        <f>PlotMetadata!J3</f>
        <v>0</v>
      </c>
      <c r="C2" s="74" t="s">
        <v>63</v>
      </c>
      <c r="D2" s="44">
        <f>BrdngHabitat!D2</f>
        <v>0</v>
      </c>
      <c r="E2" s="74" t="s">
        <v>64</v>
      </c>
      <c r="F2" s="44">
        <f>BrdngHabitat!F2</f>
        <v>0</v>
      </c>
      <c r="G2" s="74" t="s">
        <v>3</v>
      </c>
      <c r="H2" s="228">
        <f>PlotMetadata!C4</f>
        <v>0</v>
      </c>
      <c r="I2" s="228"/>
      <c r="J2" s="229"/>
    </row>
    <row r="3" spans="1:10" ht="15" x14ac:dyDescent="0.25">
      <c r="A3" s="234" t="s">
        <v>23</v>
      </c>
      <c r="B3" s="224"/>
      <c r="C3" s="228">
        <f>PlotMetadata!C26</f>
        <v>0</v>
      </c>
      <c r="D3" s="228"/>
      <c r="E3" s="228"/>
      <c r="F3" s="233"/>
      <c r="G3" s="74" t="s">
        <v>26</v>
      </c>
      <c r="H3" s="228">
        <f>PlotMetadata!I26</f>
        <v>0</v>
      </c>
      <c r="I3" s="228"/>
      <c r="J3" s="229"/>
    </row>
    <row r="4" spans="1:10" ht="15" x14ac:dyDescent="0.25">
      <c r="A4" s="234" t="s">
        <v>24</v>
      </c>
      <c r="B4" s="224"/>
      <c r="C4" s="228">
        <f>PlotMetadata!C27</f>
        <v>0</v>
      </c>
      <c r="D4" s="228"/>
      <c r="E4" s="228"/>
      <c r="F4" s="233"/>
      <c r="G4" s="74" t="s">
        <v>27</v>
      </c>
      <c r="H4" s="228">
        <f>PlotMetadata!I27</f>
        <v>0</v>
      </c>
      <c r="I4" s="228"/>
      <c r="J4" s="229"/>
    </row>
    <row r="5" spans="1:10" ht="15" x14ac:dyDescent="0.25">
      <c r="A5" s="234" t="s">
        <v>25</v>
      </c>
      <c r="B5" s="224"/>
      <c r="C5" s="228">
        <f>PlotMetadata!C28</f>
        <v>0</v>
      </c>
      <c r="D5" s="228"/>
      <c r="E5" s="228"/>
      <c r="F5" s="233"/>
      <c r="G5" s="74" t="s">
        <v>81</v>
      </c>
      <c r="H5" s="228">
        <f>BrdngHabitat!H5</f>
        <v>0</v>
      </c>
      <c r="I5" s="228"/>
      <c r="J5" s="229"/>
    </row>
    <row r="6" spans="1:10" ht="15" x14ac:dyDescent="0.25">
      <c r="A6" s="234" t="s">
        <v>79</v>
      </c>
      <c r="B6" s="224"/>
      <c r="C6" s="228">
        <f>PlotMetadata!J28</f>
        <v>0</v>
      </c>
      <c r="D6" s="228"/>
      <c r="E6" s="228"/>
      <c r="F6" s="233"/>
      <c r="G6" s="74" t="s">
        <v>109</v>
      </c>
      <c r="H6" s="228">
        <f>BrdngHabitat!H6</f>
        <v>0</v>
      </c>
      <c r="I6" s="228"/>
      <c r="J6" s="229"/>
    </row>
    <row r="7" spans="1:10" ht="15" x14ac:dyDescent="0.25">
      <c r="A7" s="345" t="s">
        <v>80</v>
      </c>
      <c r="B7" s="346"/>
      <c r="C7" s="346"/>
      <c r="D7" s="346"/>
      <c r="E7" s="346"/>
      <c r="F7" s="346"/>
      <c r="G7" s="346"/>
      <c r="H7" s="346"/>
      <c r="I7" s="346"/>
      <c r="J7" s="347"/>
    </row>
    <row r="8" spans="1:10" ht="15" x14ac:dyDescent="0.25">
      <c r="A8" s="396">
        <f>BrdngHabitat!A8</f>
        <v>0</v>
      </c>
      <c r="B8" s="397"/>
      <c r="C8" s="397"/>
      <c r="D8" s="397"/>
      <c r="E8" s="397"/>
      <c r="F8" s="397"/>
      <c r="G8" s="397"/>
      <c r="H8" s="397"/>
      <c r="I8" s="397"/>
      <c r="J8" s="398"/>
    </row>
    <row r="9" spans="1:10" ht="15" x14ac:dyDescent="0.25">
      <c r="A9" s="342" t="s">
        <v>114</v>
      </c>
      <c r="B9" s="343"/>
      <c r="C9" s="343"/>
      <c r="D9" s="343"/>
      <c r="E9" s="343"/>
      <c r="F9" s="343"/>
      <c r="G9" s="343"/>
      <c r="H9" s="343"/>
      <c r="I9" s="343"/>
      <c r="J9" s="344"/>
    </row>
    <row r="10" spans="1:10" ht="15" thickBot="1" x14ac:dyDescent="0.35">
      <c r="A10" s="336" t="s">
        <v>73</v>
      </c>
      <c r="B10" s="337"/>
      <c r="C10" s="223"/>
      <c r="D10" s="53" t="s">
        <v>74</v>
      </c>
      <c r="E10" s="52" t="s">
        <v>75</v>
      </c>
      <c r="F10" s="54" t="s">
        <v>76</v>
      </c>
      <c r="G10" s="52" t="s">
        <v>77</v>
      </c>
      <c r="H10" s="54" t="s">
        <v>76</v>
      </c>
      <c r="I10" s="52" t="s">
        <v>78</v>
      </c>
      <c r="J10" s="79" t="s">
        <v>76</v>
      </c>
    </row>
    <row r="11" spans="1:10" x14ac:dyDescent="0.3">
      <c r="A11" s="392" t="s">
        <v>115</v>
      </c>
      <c r="B11" s="393"/>
      <c r="C11" s="393"/>
      <c r="D11" s="87">
        <f>BrdngHabitat!D11</f>
        <v>0</v>
      </c>
      <c r="E11" s="89" t="s">
        <v>177</v>
      </c>
      <c r="F11" s="88" t="str">
        <f>IF(D11&gt;=0.1, "X", "-")</f>
        <v>-</v>
      </c>
      <c r="G11" s="89" t="s">
        <v>185</v>
      </c>
      <c r="H11" s="88" t="str">
        <f>IF(AND(D11&lt;0.1, (D11&gt;=0.05)), "X", "-")</f>
        <v>-</v>
      </c>
      <c r="I11" s="89" t="s">
        <v>190</v>
      </c>
      <c r="J11" s="88" t="str">
        <f>IF(D11&lt;0.05, "X", "-")</f>
        <v>X</v>
      </c>
    </row>
    <row r="12" spans="1:10" ht="15" thickBot="1" x14ac:dyDescent="0.35">
      <c r="A12" s="392" t="s">
        <v>198</v>
      </c>
      <c r="B12" s="393"/>
      <c r="C12" s="393"/>
      <c r="D12" s="59" t="e">
        <f>BrdngHabitat!D12</f>
        <v>#DIV/0!</v>
      </c>
      <c r="E12" s="90" t="s">
        <v>195</v>
      </c>
      <c r="F12" s="59" t="e">
        <f>IF(D12&gt;25, "X", "-")</f>
        <v>#DIV/0!</v>
      </c>
      <c r="G12" s="90" t="s">
        <v>196</v>
      </c>
      <c r="H12" s="59" t="e">
        <f>IF(AND(D12&lt;=25, (D12&gt;=10)), "X", "-")</f>
        <v>#DIV/0!</v>
      </c>
      <c r="I12" s="90" t="s">
        <v>197</v>
      </c>
      <c r="J12" s="59" t="e">
        <f>IF(D12&lt;10, "X", "-")</f>
        <v>#DIV/0!</v>
      </c>
    </row>
    <row r="13" spans="1:10" ht="15.75" thickBot="1" x14ac:dyDescent="0.3">
      <c r="A13" s="361" t="s">
        <v>192</v>
      </c>
      <c r="B13" s="361"/>
      <c r="C13" s="361"/>
      <c r="D13" s="361"/>
      <c r="E13" s="80" t="s">
        <v>75</v>
      </c>
      <c r="F13" s="57"/>
      <c r="G13" s="80" t="s">
        <v>77</v>
      </c>
      <c r="H13" s="57"/>
      <c r="I13" s="80" t="s">
        <v>78</v>
      </c>
      <c r="J13" s="57"/>
    </row>
    <row r="14" spans="1:10" ht="15.75" thickBot="1" x14ac:dyDescent="0.3">
      <c r="A14" s="362" t="s">
        <v>101</v>
      </c>
      <c r="B14" s="363"/>
      <c r="C14" s="363"/>
      <c r="D14" s="363"/>
      <c r="E14" s="363"/>
      <c r="F14" s="364"/>
      <c r="G14" s="363"/>
      <c r="H14" s="363"/>
      <c r="I14" s="363"/>
      <c r="J14" s="365"/>
    </row>
    <row r="15" spans="1:10" x14ac:dyDescent="0.3">
      <c r="A15" s="402"/>
      <c r="B15" s="403"/>
      <c r="C15" s="403"/>
      <c r="D15" s="403"/>
      <c r="E15" s="403"/>
      <c r="F15" s="403"/>
      <c r="G15" s="403"/>
      <c r="H15" s="403"/>
      <c r="I15" s="403"/>
      <c r="J15" s="404"/>
    </row>
    <row r="16" spans="1:10" x14ac:dyDescent="0.3">
      <c r="A16" s="405"/>
      <c r="B16" s="406"/>
      <c r="C16" s="406"/>
      <c r="D16" s="406"/>
      <c r="E16" s="406"/>
      <c r="F16" s="406"/>
      <c r="G16" s="406"/>
      <c r="H16" s="406"/>
      <c r="I16" s="406"/>
      <c r="J16" s="407"/>
    </row>
    <row r="17" spans="1:10" x14ac:dyDescent="0.3">
      <c r="A17" s="405"/>
      <c r="B17" s="406"/>
      <c r="C17" s="406"/>
      <c r="D17" s="406"/>
      <c r="E17" s="406"/>
      <c r="F17" s="406"/>
      <c r="G17" s="406"/>
      <c r="H17" s="406"/>
      <c r="I17" s="406"/>
      <c r="J17" s="407"/>
    </row>
    <row r="18" spans="1:10" x14ac:dyDescent="0.3">
      <c r="A18" s="405"/>
      <c r="B18" s="406"/>
      <c r="C18" s="406"/>
      <c r="D18" s="406"/>
      <c r="E18" s="406"/>
      <c r="F18" s="406"/>
      <c r="G18" s="406"/>
      <c r="H18" s="406"/>
      <c r="I18" s="406"/>
      <c r="J18" s="407"/>
    </row>
    <row r="19" spans="1:10" x14ac:dyDescent="0.3">
      <c r="A19" s="405"/>
      <c r="B19" s="406"/>
      <c r="C19" s="406"/>
      <c r="D19" s="406"/>
      <c r="E19" s="406"/>
      <c r="F19" s="406"/>
      <c r="G19" s="406"/>
      <c r="H19" s="406"/>
      <c r="I19" s="406"/>
      <c r="J19" s="407"/>
    </row>
    <row r="20" spans="1:10" x14ac:dyDescent="0.3">
      <c r="A20" s="405"/>
      <c r="B20" s="406"/>
      <c r="C20" s="406"/>
      <c r="D20" s="406"/>
      <c r="E20" s="406"/>
      <c r="F20" s="406"/>
      <c r="G20" s="406"/>
      <c r="H20" s="406"/>
      <c r="I20" s="406"/>
      <c r="J20" s="407"/>
    </row>
    <row r="21" spans="1:10" x14ac:dyDescent="0.3">
      <c r="A21" s="405"/>
      <c r="B21" s="406"/>
      <c r="C21" s="406"/>
      <c r="D21" s="406"/>
      <c r="E21" s="406"/>
      <c r="F21" s="406"/>
      <c r="G21" s="406"/>
      <c r="H21" s="406"/>
      <c r="I21" s="406"/>
      <c r="J21" s="407"/>
    </row>
    <row r="22" spans="1:10" x14ac:dyDescent="0.3">
      <c r="A22" s="405"/>
      <c r="B22" s="406"/>
      <c r="C22" s="406"/>
      <c r="D22" s="406"/>
      <c r="E22" s="406"/>
      <c r="F22" s="406"/>
      <c r="G22" s="406"/>
      <c r="H22" s="406"/>
      <c r="I22" s="406"/>
      <c r="J22" s="407"/>
    </row>
    <row r="23" spans="1:10" x14ac:dyDescent="0.3">
      <c r="A23" s="405"/>
      <c r="B23" s="406"/>
      <c r="C23" s="406"/>
      <c r="D23" s="406"/>
      <c r="E23" s="406"/>
      <c r="F23" s="406"/>
      <c r="G23" s="406"/>
      <c r="H23" s="406"/>
      <c r="I23" s="406"/>
      <c r="J23" s="407"/>
    </row>
    <row r="24" spans="1:10" x14ac:dyDescent="0.3">
      <c r="A24" s="405"/>
      <c r="B24" s="406"/>
      <c r="C24" s="406"/>
      <c r="D24" s="406"/>
      <c r="E24" s="406"/>
      <c r="F24" s="406"/>
      <c r="G24" s="406"/>
      <c r="H24" s="406"/>
      <c r="I24" s="406"/>
      <c r="J24" s="407"/>
    </row>
    <row r="25" spans="1:10" x14ac:dyDescent="0.3">
      <c r="A25" s="405"/>
      <c r="B25" s="406"/>
      <c r="C25" s="406"/>
      <c r="D25" s="406"/>
      <c r="E25" s="406"/>
      <c r="F25" s="406"/>
      <c r="G25" s="406"/>
      <c r="H25" s="406"/>
      <c r="I25" s="406"/>
      <c r="J25" s="407"/>
    </row>
    <row r="26" spans="1:10" x14ac:dyDescent="0.3">
      <c r="A26" s="405"/>
      <c r="B26" s="406"/>
      <c r="C26" s="406"/>
      <c r="D26" s="406"/>
      <c r="E26" s="406"/>
      <c r="F26" s="406"/>
      <c r="G26" s="406"/>
      <c r="H26" s="406"/>
      <c r="I26" s="406"/>
      <c r="J26" s="407"/>
    </row>
    <row r="27" spans="1:10" x14ac:dyDescent="0.3">
      <c r="A27" s="405"/>
      <c r="B27" s="406"/>
      <c r="C27" s="406"/>
      <c r="D27" s="406"/>
      <c r="E27" s="406"/>
      <c r="F27" s="406"/>
      <c r="G27" s="406"/>
      <c r="H27" s="406"/>
      <c r="I27" s="406"/>
      <c r="J27" s="407"/>
    </row>
    <row r="28" spans="1:10" x14ac:dyDescent="0.3">
      <c r="A28" s="405"/>
      <c r="B28" s="406"/>
      <c r="C28" s="406"/>
      <c r="D28" s="406"/>
      <c r="E28" s="406"/>
      <c r="F28" s="406"/>
      <c r="G28" s="406"/>
      <c r="H28" s="406"/>
      <c r="I28" s="406"/>
      <c r="J28" s="407"/>
    </row>
    <row r="29" spans="1:10" x14ac:dyDescent="0.3">
      <c r="A29" s="405"/>
      <c r="B29" s="406"/>
      <c r="C29" s="406"/>
      <c r="D29" s="406"/>
      <c r="E29" s="406"/>
      <c r="F29" s="406"/>
      <c r="G29" s="406"/>
      <c r="H29" s="406"/>
      <c r="I29" s="406"/>
      <c r="J29" s="407"/>
    </row>
    <row r="30" spans="1:10" x14ac:dyDescent="0.3">
      <c r="A30" s="405"/>
      <c r="B30" s="406"/>
      <c r="C30" s="406"/>
      <c r="D30" s="406"/>
      <c r="E30" s="406"/>
      <c r="F30" s="406"/>
      <c r="G30" s="406"/>
      <c r="H30" s="406"/>
      <c r="I30" s="406"/>
      <c r="J30" s="407"/>
    </row>
    <row r="31" spans="1:10" x14ac:dyDescent="0.3">
      <c r="A31" s="405"/>
      <c r="B31" s="406"/>
      <c r="C31" s="406"/>
      <c r="D31" s="406"/>
      <c r="E31" s="406"/>
      <c r="F31" s="406"/>
      <c r="G31" s="406"/>
      <c r="H31" s="406"/>
      <c r="I31" s="406"/>
      <c r="J31" s="407"/>
    </row>
    <row r="32" spans="1:10" x14ac:dyDescent="0.3">
      <c r="A32" s="405"/>
      <c r="B32" s="406"/>
      <c r="C32" s="406"/>
      <c r="D32" s="406"/>
      <c r="E32" s="406"/>
      <c r="F32" s="406"/>
      <c r="G32" s="406"/>
      <c r="H32" s="406"/>
      <c r="I32" s="406"/>
      <c r="J32" s="407"/>
    </row>
    <row r="33" spans="1:10" x14ac:dyDescent="0.3">
      <c r="A33" s="405"/>
      <c r="B33" s="406"/>
      <c r="C33" s="406"/>
      <c r="D33" s="406"/>
      <c r="E33" s="406"/>
      <c r="F33" s="406"/>
      <c r="G33" s="406"/>
      <c r="H33" s="406"/>
      <c r="I33" s="406"/>
      <c r="J33" s="407"/>
    </row>
    <row r="34" spans="1:10" ht="15" thickBot="1" x14ac:dyDescent="0.35">
      <c r="A34" s="408"/>
      <c r="B34" s="409"/>
      <c r="C34" s="409"/>
      <c r="D34" s="409"/>
      <c r="E34" s="409"/>
      <c r="F34" s="409"/>
      <c r="G34" s="409"/>
      <c r="H34" s="409"/>
      <c r="I34" s="409"/>
      <c r="J34" s="410"/>
    </row>
  </sheetData>
  <mergeCells count="23">
    <mergeCell ref="A4:B4"/>
    <mergeCell ref="C4:F4"/>
    <mergeCell ref="H4:J4"/>
    <mergeCell ref="A1:J1"/>
    <mergeCell ref="H2:J2"/>
    <mergeCell ref="A3:B3"/>
    <mergeCell ref="C3:F3"/>
    <mergeCell ref="H3:J3"/>
    <mergeCell ref="A5:B5"/>
    <mergeCell ref="C5:F5"/>
    <mergeCell ref="H5:J5"/>
    <mergeCell ref="A6:B6"/>
    <mergeCell ref="C6:F6"/>
    <mergeCell ref="H6:J6"/>
    <mergeCell ref="A13:D13"/>
    <mergeCell ref="A14:J14"/>
    <mergeCell ref="A15:J34"/>
    <mergeCell ref="A7:J7"/>
    <mergeCell ref="A8:J8"/>
    <mergeCell ref="A9:J9"/>
    <mergeCell ref="A10:C10"/>
    <mergeCell ref="A11:C11"/>
    <mergeCell ref="A12:C12"/>
  </mergeCells>
  <pageMargins left="0.7" right="0.7" top="0.75" bottom="0.75" header="0.3" footer="0.3"/>
  <pageSetup orientation="landscape" verticalDpi="0" r:id="rId1"/>
  <headerFooter>
    <oddHeader>&amp;L&amp;"-,Bold"&amp;10&amp;USage-Grouse Habitat Assessment Framework&amp;"-,Regular"&amp;U
Habitat Suitability Worksheet - Winter&amp;R&amp;"-,Bold"&amp;10Version 3</oddHeader>
    <oddFooter>&amp;L&amp;"-,Bold"&amp;10Printed &amp;D&amp;R&amp;"-,Bold"&amp;10Page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Instructions</vt:lpstr>
      <vt:lpstr>PlotMetadata</vt:lpstr>
      <vt:lpstr>Daubenmire</vt:lpstr>
      <vt:lpstr>LineInt</vt:lpstr>
      <vt:lpstr>Forbs</vt:lpstr>
      <vt:lpstr>BrdngHabitat</vt:lpstr>
      <vt:lpstr>SummerHabitat</vt:lpstr>
      <vt:lpstr>WinterHabitat</vt:lpstr>
      <vt:lpstr>Forbs!Print_Titles</vt:lpstr>
      <vt:lpstr>LineInt!Print_Titles</vt:lpstr>
    </vt:vector>
  </TitlesOfParts>
  <Company>Bureau of Land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Lamagna, Sarah F</dc:creator>
  <cp:lastModifiedBy>Hill, Linda M</cp:lastModifiedBy>
  <cp:lastPrinted>2015-03-31T14:24:50Z</cp:lastPrinted>
  <dcterms:created xsi:type="dcterms:W3CDTF">2015-03-13T17:06:12Z</dcterms:created>
  <dcterms:modified xsi:type="dcterms:W3CDTF">2015-06-02T19:32:21Z</dcterms:modified>
</cp:coreProperties>
</file>